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Anexo VII-C" sheetId="1" r:id="rId1"/>
    <sheet name="Geral - Mensal" sheetId="2" r:id="rId2"/>
    <sheet name="Geral - Mensal Resumo" sheetId="3" r:id="rId3"/>
  </sheets>
  <definedNames/>
  <calcPr fullCalcOnLoad="1"/>
</workbook>
</file>

<file path=xl/comments2.xml><?xml version="1.0" encoding="utf-8"?>
<comments xmlns="http://schemas.openxmlformats.org/spreadsheetml/2006/main">
  <authors>
    <author>Scheyla Cristina de Souza Belmiro do Amaral</author>
    <author>user</author>
    <author>Chaline Tosatti</author>
  </authors>
  <commentList>
    <comment ref="B23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Informar salário base conforme Convenção Coletiva de Trabalho vigente para a categoria e no município de prestação do serviço.
</t>
        </r>
      </text>
    </comment>
    <comment ref="C30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Percentual conforme definido em CCT, se houver gratificação de função.</t>
        </r>
        <r>
          <rPr>
            <sz val="9"/>
            <rFont val="Segoe UI"/>
            <family val="2"/>
          </rPr>
          <t xml:space="preserve">
</t>
        </r>
      </text>
    </comment>
    <comment ref="A57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Automatizada, desde que não haja alterações de fórmulas ou estrutura da planilha.
</t>
        </r>
      </text>
    </comment>
    <comment ref="C67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Por tratar-se de planilha mensal será contabilizado 1/12 avos do custo.</t>
        </r>
      </text>
    </comment>
    <comment ref="A70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Observações importantes: 
1ª - Levando em consideração a vigência contratual prevista no art. 57 da Lei nº 8.666, de 23 de junho de 1993, a referida rubrica tem como principal objetivo suprir a necessidade no final do contrato de 12 meses o pagamento ao direito às férias remuneradas, na forma prevista na Consolidação das Leis do Trabalho. Esta rubrica, quando da prorrogação contratual, torna-se objeto de custo não renovável. 
2ª - Deve ser ponderado pelo gestor no momento da composição de custos, a necessidade ou não da inclusão dessa rubrica, observada nesses casos sempre a duração do contrato. Caso seja firmado contrato com duração superior a 12 meses, sugere-se a exclusão dessa rubrica.
</t>
        </r>
      </text>
    </comment>
    <comment ref="C76" authorId="0">
      <text>
        <r>
          <rPr>
            <b/>
            <sz val="9"/>
            <rFont val="Segoe UI"/>
            <family val="2"/>
          </rPr>
          <t>Seges:</t>
        </r>
        <r>
          <rPr>
            <sz val="9"/>
            <rFont val="Segoe UI"/>
            <family val="2"/>
          </rPr>
          <t xml:space="preserve"> Corresponde ao previsto na Constituição. Adicional de 1/3 a mais do salário normal.
</t>
        </r>
      </text>
    </comment>
    <comment ref="A78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apenas totaliza a previsão mensal de custos com 13° Salário, Férias e Adicional de Férias.
</t>
        </r>
      </text>
    </comment>
    <comment ref="B8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Dica: Localize no arquivo "Código FPAS e Alíquotas Terceiros" pelo número do CNAE do fornecedor a alíquota GIL/RAT e o código FPAS. 
Depois localize no arquivo "Tabela FPAS e Alíquotas Terceiros" pelo FPAS as alíquotas incidentes de terceiros.</t>
        </r>
      </text>
    </comment>
    <comment ref="B91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Informar o percentual adequado à categoria profissional a ser contratada para a prestação do serviço.
Dica: Localize no arquivo "Código FPAS e Alíquotas Terceiros" pelo número do CNAE do fornecedor a alíquota GIL/RAT.</t>
        </r>
      </text>
    </comment>
    <comment ref="C101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Corresponde ao somatório dos encargos para financiamento da seguridade social.
O percentual será alterado quando do preenchimento da aliquota do SAT/GIL-RAT
</t>
        </r>
      </text>
    </comment>
    <comment ref="C105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Alíquota mensal de depósito à título de FGTS, conforme Lei n° 8.036, de 1990.
</t>
        </r>
      </text>
    </comment>
    <comment ref="A107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Totalização dos Encargos. Automatizada, desde que não haja alteração nas fórmulas e estrutura da planilha.</t>
        </r>
      </text>
    </comment>
    <comment ref="B118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Valor da tarifa de transporte público praticada no município de prestação do serviço.
</t>
        </r>
      </text>
    </comment>
    <comment ref="D119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apenas sugerido, depende de disposições constantes na CCT.
</t>
        </r>
      </text>
    </comment>
    <comment ref="C122" authorId="0">
      <text>
        <r>
          <rPr>
            <b/>
            <sz val="9"/>
            <rFont val="Segoe UI"/>
            <family val="2"/>
          </rPr>
          <t>Seges:</t>
        </r>
        <r>
          <rPr>
            <sz val="9"/>
            <rFont val="Segoe UI"/>
            <family val="2"/>
          </rPr>
          <t xml:space="preserve">
O órgão contratante deverá apreciar o comportamento das empresas prestadoras de serviço e ajustar, conforme necessidade.
Proporcionalidade: Conforme art. 10 do Decreto nº 95.247, de novembro de 1987, a parcela a ser suportada pelo beneficiário será descontada proporcionalmente à quantidade de Vale-Transporte concedida para o período a que se refere o salário, uma vez que o vigilante 12x36 recebe referente a 15 dias a proporcionalidade é de 50%.</t>
        </r>
      </text>
    </comment>
    <comment ref="B132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Conforme estabelecido em Convenção Coletiva de Trabalho
</t>
        </r>
      </text>
    </comment>
    <comment ref="C133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apenas sugerido, depende de disposições constantes na CCT.
</t>
        </r>
      </text>
    </comment>
    <comment ref="C136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Observar desconto informado em Convenção Coletiva.
</t>
        </r>
      </text>
    </comment>
    <comment ref="B137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Observar Convenção Coletiva sobre base de cálculo, habitualmente o desconto é sobre o valor do benefício concedido.</t>
        </r>
      </text>
    </comment>
    <comment ref="D14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 fórmula subtrai a coluna C da B. Se a intenção for soma ou multiplicação, deve haver alteração na fórmula.</t>
        </r>
      </text>
    </comment>
    <comment ref="D1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 fórmula multiplica a coluna B pela C. Se a intenção for soma ou subtração, deve haver alteração na fórmula.</t>
        </r>
      </text>
    </comment>
    <comment ref="A157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Apenas totaliza os custos efetivos com benefícios mensais do trabalhador.
Automatizada, desde que não haja alteração de fórmulas ou estrutura da planilha</t>
        </r>
      </text>
    </comment>
    <comment ref="A163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Totaliza o módulo 2, com somatória de 13° salário, férias, adicional, encargos e benefícios.
</t>
        </r>
      </text>
    </comment>
    <comment ref="B173" authorId="0">
      <text>
        <r>
          <rPr>
            <b/>
            <sz val="9"/>
            <rFont val="Segoe UI"/>
            <family val="2"/>
          </rPr>
          <t xml:space="preserve">Seges: 
</t>
        </r>
        <r>
          <rPr>
            <sz val="9"/>
            <rFont val="Segoe UI"/>
            <family val="2"/>
          </rPr>
          <t>Para calcular a provisão para rescisão usa-se o percentual por tipos de desligamentos e para cada categoria de serviço. De acordo com o Cadastro Geral de Empregados e Desempregados (CAGED), no Paraná, no serviço de vigilância, há os seguintes percentuais:</t>
        </r>
        <r>
          <rPr>
            <b/>
            <sz val="9"/>
            <rFont val="Segoe UI"/>
            <family val="2"/>
          </rPr>
          <t xml:space="preserve">
 - Demissão sem justa causa: 80,10%
 - Demissão com justa causa: 3,28%
 - Desligamentos por outros tipos: 16,62%
</t>
        </r>
        <r>
          <rPr>
            <sz val="9"/>
            <rFont val="Segoe UI"/>
            <family val="2"/>
          </rPr>
          <t xml:space="preserve">Para efeito de cálculo dos valores limites (máximo), considera-se, nas demissões sem justa causa, o percentual de </t>
        </r>
        <r>
          <rPr>
            <b/>
            <sz val="9"/>
            <rFont val="Segoe UI"/>
            <family val="2"/>
          </rPr>
          <t xml:space="preserve">90% </t>
        </r>
        <r>
          <rPr>
            <sz val="9"/>
            <rFont val="Segoe UI"/>
            <family val="2"/>
          </rPr>
          <t xml:space="preserve">para o aviso prévio indenizado e de </t>
        </r>
        <r>
          <rPr>
            <b/>
            <sz val="9"/>
            <rFont val="Segoe UI"/>
            <family val="2"/>
          </rPr>
          <t>10%</t>
        </r>
        <r>
          <rPr>
            <sz val="9"/>
            <rFont val="Segoe UI"/>
            <family val="2"/>
          </rPr>
          <t xml:space="preserve"> para aviso prévio trabalhado.
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O percentual de probabilidade de ocorrência deverá ser avaliado pelo órgão contratante, mediante histórico das contratações, ajustando a planilha ao caso em concreto.</t>
        </r>
      </text>
    </comment>
    <comment ref="C18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Tempo médio de permanência do serviço.</t>
        </r>
      </text>
    </comment>
    <comment ref="C20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Tempo médio de permanência do serviço.</t>
        </r>
      </text>
    </comment>
    <comment ref="A232" authorId="0">
      <text>
        <r>
          <rPr>
            <b/>
            <sz val="9"/>
            <rFont val="Segoe UI"/>
            <family val="2"/>
          </rPr>
          <t>Seges:</t>
        </r>
        <r>
          <rPr>
            <sz val="9"/>
            <rFont val="Segoe UI"/>
            <family val="2"/>
          </rPr>
          <t xml:space="preserve">
Totaliza o custo estimado a ser provisionado mensalmente. Está automatizada, desde que não haja alteração de fórmulas e/ou estrutura da planilha.</t>
        </r>
      </text>
    </comment>
    <comment ref="B247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Probabilidade de ocorrência de ausência do profissional residente quando será necessária a presença de um repositor. O órgão deverá observar o histórico das contratações anteriores para estimar tais probabilidades.
</t>
        </r>
      </text>
    </comment>
    <comment ref="C247" authorId="0">
      <text>
        <r>
          <rPr>
            <b/>
            <sz val="9"/>
            <rFont val="Segoe UI"/>
            <family val="2"/>
          </rPr>
          <t xml:space="preserve">Segesl: </t>
        </r>
        <r>
          <rPr>
            <sz val="9"/>
            <rFont val="Segoe UI"/>
            <family val="2"/>
          </rPr>
          <t xml:space="preserve">Duração computada em dias, conforme previsão em legislação.
</t>
        </r>
      </text>
    </comment>
    <comment ref="A262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Esta tabela apresenta o resumo dos dias prováveis de ausência, quando seria necessária a presença de um profissional repositor.
Seu cálculo está automatizado mediante preenchimento da tabela anterior.</t>
        </r>
      </text>
    </comment>
    <comment ref="A265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este ítem destina-se ao cálculo do custo do empregado substituto que virá cobrir o período de férias do residente, portanto, não se confunde com o direito ao pagamento de férias daquele.
Desde que não haja alteração de fórmulas e/ou estrutura da planilha.
</t>
        </r>
      </text>
    </comment>
    <comment ref="A289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 xml:space="preserve">Tabela automatizada para cálculo do custo mensal com reposição do profissional ausente, mediante preenchimento das anteriores. Desde que não haja alteração de fórmulas e/ou estrutura da planilha.
</t>
        </r>
      </text>
    </comment>
    <comment ref="C30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Verificar a carga horária mensal na Convenção Coletiva de Trabalho para quem é 12x36.</t>
        </r>
      </text>
    </comment>
    <comment ref="A311" authorId="0">
      <text>
        <r>
          <rPr>
            <b/>
            <sz val="9"/>
            <rFont val="Segoe UI"/>
            <family val="2"/>
          </rPr>
          <t>Seges:</t>
        </r>
        <r>
          <rPr>
            <sz val="9"/>
            <rFont val="Segoe UI"/>
            <family val="2"/>
          </rPr>
          <t xml:space="preserve"> Esta tabela totaliza os custos com reposição de profissional ausente e está automatizada mediante preenchimento das anteriores. Desde que não haja alteração de fórmulas e/ou estrutura da planilha.</t>
        </r>
      </text>
    </comment>
    <comment ref="D318" authorId="0">
      <text>
        <r>
          <rPr>
            <b/>
            <sz val="9"/>
            <rFont val="Segoe UI"/>
            <family val="2"/>
          </rPr>
          <t>Seges:</t>
        </r>
        <r>
          <rPr>
            <sz val="9"/>
            <rFont val="Segoe UI"/>
            <family val="2"/>
          </rPr>
          <t xml:space="preserve"> todos os itens relacionados a insumos deverão ser objeto de pesquisa de preços conforme diretrizes da Instrução Normativa específica (IN n° 3, de 20 de abril de 2017).
</t>
        </r>
      </text>
    </comment>
    <comment ref="A33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Inserir a quantidade de máquinas e equipamentos e materiais por empregado. Se for compartilhada, dividir pela quantidade de funcionários que a compartilham.
A depreciação será calculada aqui.</t>
        </r>
      </text>
    </comment>
    <comment ref="A362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Nesta tabela poderão ser informados os percentuais previstos de Custos Indiretos, Tributos e Lucro separadamente para permitir o cálculo automático. Desde que não haja alteração de modelo da planilha e de fórmulas.</t>
        </r>
      </text>
    </comment>
    <comment ref="B36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Base de cálculo: Módulo 1 + Módulo 2 + Módulo 3 + Módulo 4 + Módulo 5.</t>
        </r>
      </text>
    </comment>
    <comment ref="C36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Percentual do CITL: obtido através da fórmula adotada pela FIA:
CITL = (1 + CI) / (1 - T - L) - 1</t>
        </r>
      </text>
    </comment>
    <comment ref="A374" authorId="0">
      <text>
        <r>
          <rPr>
            <b/>
            <sz val="9"/>
            <rFont val="Segoe UI"/>
            <family val="2"/>
          </rPr>
          <t xml:space="preserve">Seges: </t>
        </r>
        <r>
          <rPr>
            <sz val="9"/>
            <rFont val="Segoe UI"/>
            <family val="2"/>
          </rPr>
          <t>Esta tabela totaliza o custo do trabalhador e está automatizada, desde que não haja alteração nas formulas e no modelo da presente planilha. Ajustes necessários são responsailidade do órgão contratante, por quem deverão ser conferidos.</t>
        </r>
      </text>
    </comment>
    <comment ref="B3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Verificar a necessidade de repositor intrajornada. Caso seja devido, a base de cálculo é a mesma base do Custo Diário para o Repositor.</t>
        </r>
      </text>
    </comment>
    <comment ref="A250" authorId="2">
      <text>
        <r>
          <rPr>
            <b/>
            <sz val="9"/>
            <rFont val="Tahoma"/>
            <family val="0"/>
          </rPr>
          <t>Chaline Tosatti:</t>
        </r>
        <r>
          <rPr>
            <sz val="9"/>
            <rFont val="Tahoma"/>
            <family val="0"/>
          </rPr>
          <t xml:space="preserve">
Pode ser inclusas as ausências por conta de eleições.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Nota 1: Esta tabela poderá ser adaptada às características do serviço contratado, inclusive no que concerne às rubricas e suas respectivas provisões e/ou estimativas, desde que haja justificativa.
Nota 2: As provisões constantes desta planilha poderão ser desnecessárias quando se tratar de determinados serviços que prescindam da dedicação exclusiva dos trabalhadores da contratada para com a Administração.</t>
        </r>
      </text>
    </comment>
  </commentList>
</comments>
</file>

<file path=xl/sharedStrings.xml><?xml version="1.0" encoding="utf-8"?>
<sst xmlns="http://schemas.openxmlformats.org/spreadsheetml/2006/main" count="564" uniqueCount="321">
  <si>
    <t>SALÁRIO BASE</t>
  </si>
  <si>
    <t>Base de cálculo</t>
  </si>
  <si>
    <t>Percentual</t>
  </si>
  <si>
    <t>Categoria</t>
  </si>
  <si>
    <t>Valor</t>
  </si>
  <si>
    <t>MÓDULO 1 - REMUNERAÇÃO</t>
  </si>
  <si>
    <t>Base de Cálculo</t>
  </si>
  <si>
    <t>Salário Base</t>
  </si>
  <si>
    <t>Total</t>
  </si>
  <si>
    <t>ADICIONAL DE FÉRIAS - 1/3 CONSTITUCIONAL</t>
  </si>
  <si>
    <t>Alíquota Adicional</t>
  </si>
  <si>
    <t>1/3 Constitucional</t>
  </si>
  <si>
    <t>Férias</t>
  </si>
  <si>
    <t>SUBMÓDULO 2.2 - ENCARGOS PREVIDENCIÁRIOS E FGTS</t>
  </si>
  <si>
    <t>COMPOSIÇÃO DO GPS E FGTS</t>
  </si>
  <si>
    <t>Encargos</t>
  </si>
  <si>
    <t>INSS - empregador</t>
  </si>
  <si>
    <t>Salário-Educação</t>
  </si>
  <si>
    <t>SAT- GIL/RAT</t>
  </si>
  <si>
    <t>SESC</t>
  </si>
  <si>
    <t>SENAC</t>
  </si>
  <si>
    <t>SEBRAE</t>
  </si>
  <si>
    <t>INCRA</t>
  </si>
  <si>
    <t>FGTS</t>
  </si>
  <si>
    <t>TOTAL</t>
  </si>
  <si>
    <t>GPS - GUIA DA PREVIDÊNCIA SOCIAL</t>
  </si>
  <si>
    <t>FGTS - FUNDO DE GARANTIA POR TEMPO DE SERVIÇO</t>
  </si>
  <si>
    <t>GPS</t>
  </si>
  <si>
    <t>SUBMÓDULO 2.3 - BENEFÍCIOS MENSAIS E DIÁRIOS</t>
  </si>
  <si>
    <t>VALE TRANSPORTE</t>
  </si>
  <si>
    <t>Vr. Unitário</t>
  </si>
  <si>
    <t xml:space="preserve">Vales por dia </t>
  </si>
  <si>
    <t>Custo total</t>
  </si>
  <si>
    <t>Dias efetivamente trabalhados</t>
  </si>
  <si>
    <t>CUSTO DA PASSAGEM</t>
  </si>
  <si>
    <t>Proporcionalidade</t>
  </si>
  <si>
    <t>Desconto</t>
  </si>
  <si>
    <t>Valor do desconto</t>
  </si>
  <si>
    <t>DESCONTO DO VALE TRANSPORTE</t>
  </si>
  <si>
    <t>Custo efetivo</t>
  </si>
  <si>
    <t>CUSTO EFETIVO DO VALE TRANSPORTE</t>
  </si>
  <si>
    <t>VALE ALIMENTAÇÃO/REFEIÇÃO</t>
  </si>
  <si>
    <t>Valor diário</t>
  </si>
  <si>
    <t>DESCONTO DO VALE ALIMENTAÇÃO/REFEIÇÃO</t>
  </si>
  <si>
    <t>CUSTO EFETIVO DO VALE ALIMENTAÇÃO/REFEIÇÃO</t>
  </si>
  <si>
    <t>Vale Transporte</t>
  </si>
  <si>
    <t>Vale Refeição</t>
  </si>
  <si>
    <t>MÓDULO 3 - PROVISÃO PARA RESCISÃO</t>
  </si>
  <si>
    <t>Tipos</t>
  </si>
  <si>
    <t>SEM justa Causa
AP INDENIZADO</t>
  </si>
  <si>
    <t>SEM justa Causa 
AP TRABALHADO</t>
  </si>
  <si>
    <t>Demissão
 COM  justa Causa</t>
  </si>
  <si>
    <t>Desligamentos 
OUTROS TIPOS</t>
  </si>
  <si>
    <t>SUBMÓDULO 3.1 - AVISO PRÉVIO INDENIZADO</t>
  </si>
  <si>
    <t>AVISO PRÉVIO INDENIZADO</t>
  </si>
  <si>
    <t>Submódulo 2.1</t>
  </si>
  <si>
    <t>Submódulo 2.2</t>
  </si>
  <si>
    <t>Submódulo 2.3</t>
  </si>
  <si>
    <t>MULTA DO FGTS E CONTRIBUIÇÃO SOCIAL SOBRE O AVISO PRÉVIO INDENIZADO</t>
  </si>
  <si>
    <t>Percentual da 
Multa</t>
  </si>
  <si>
    <t>SUBMÓDULO 3.1 - CUSTO DO AVISO PRÉVIO INDENIZADO</t>
  </si>
  <si>
    <t>SUBMÓDULO 3.2 - AVISO PRÉVIO TRABALHADO</t>
  </si>
  <si>
    <t>AVISO PRÉVIO TRABALHADO</t>
  </si>
  <si>
    <t>MULTA DO FGTS E CONTRIBUIÇÃO SOCIAL SOBRE O AVISO PRÉVIO TRABALHADO</t>
  </si>
  <si>
    <t>SUBMÓDULO 3.3 - DEMISSÃO POR JUSTA CAUSA</t>
  </si>
  <si>
    <t>Valor provisionado do Adicional de Férias</t>
  </si>
  <si>
    <t>Valor provisionado das Férias</t>
  </si>
  <si>
    <t>BASE DE CÁLCULO PARA DEMISSÃO POR JUSTA CAUSA</t>
  </si>
  <si>
    <t>SUBMÓDULO 3.3 - CUSTO DA DEMISSÃO COM JUSTA CAUSA</t>
  </si>
  <si>
    <t>Submódulo 3.1</t>
  </si>
  <si>
    <t>Submódulo 3.2</t>
  </si>
  <si>
    <t>Submódulo 3.3</t>
  </si>
  <si>
    <t>SUBMÓDULO 3.2 - CUSTO DO AVISO PRÉVIO TRABALHADO</t>
  </si>
  <si>
    <t>MÓDULO 4 - CUSTO DE REPOSIÇÃO DO PROFISSIONAL AUSENTE</t>
  </si>
  <si>
    <t>Custo diário</t>
  </si>
  <si>
    <t>Divisor do dia</t>
  </si>
  <si>
    <t>CUSTO DIÁRIO PARA O REPOSITOR</t>
  </si>
  <si>
    <t xml:space="preserve">Memória de Cálculo - número de dias de reposição do profissional ausente para cada evento </t>
  </si>
  <si>
    <t>Incidencia anual</t>
  </si>
  <si>
    <t>Duração Legal  
da Ausência</t>
  </si>
  <si>
    <t>Proporção dias afetados</t>
  </si>
  <si>
    <t>Dias de reposição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</si>
  <si>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</si>
  <si>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</si>
  <si>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</si>
  <si>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</si>
  <si>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</si>
  <si>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</si>
  <si>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</si>
  <si>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</si>
  <si>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</si>
  <si>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</si>
  <si>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</si>
  <si>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Composição</t>
  </si>
  <si>
    <t>Total Para reposição</t>
  </si>
  <si>
    <t>ESTIMATIVA DA NECESSIDADE DE REPOSIÇÃO DE PROFISSIONAL</t>
  </si>
  <si>
    <t>Necessidade de Reposição</t>
  </si>
  <si>
    <t>Custo anual</t>
  </si>
  <si>
    <t>Custo mensal</t>
  </si>
  <si>
    <t>SUBMÓDULO 4.1 - AUSÊNCIAS LEGAIS</t>
  </si>
  <si>
    <t>SUBMÓDULO 4.2 - INTRAJORNADA</t>
  </si>
  <si>
    <t>divisor de hora</t>
  </si>
  <si>
    <t>CUSTO POR HORA DO REPOSITOR</t>
  </si>
  <si>
    <t>Valor da hora</t>
  </si>
  <si>
    <t>Necessidade de Reposição (horas)</t>
  </si>
  <si>
    <t>Submódulo 4.1</t>
  </si>
  <si>
    <t>Submódulo 4.2</t>
  </si>
  <si>
    <t>MÓDULO 5 - INSUMOS DE MÃO DE OBRA</t>
  </si>
  <si>
    <t>MÓDULO 6 - CUSTOS INDIRETOS, TRIBUTOS E LUCRO</t>
  </si>
  <si>
    <t>Módulo</t>
  </si>
  <si>
    <t>Remuneração</t>
  </si>
  <si>
    <t>Encargos e Benefícios</t>
  </si>
  <si>
    <t>Rescisão</t>
  </si>
  <si>
    <t>Reposição do Profissional Ausente</t>
  </si>
  <si>
    <t>Insumos Diversos</t>
  </si>
  <si>
    <t>Custos Indiretos, Tributos e Lucro</t>
  </si>
  <si>
    <t>Valor por Empregado</t>
  </si>
  <si>
    <t xml:space="preserve">Férias </t>
  </si>
  <si>
    <t>13° Salário</t>
  </si>
  <si>
    <t>MÓDULO 2 - ENCARGOS E BENEFÍCIOS (ANUAIS, MENSAIS E DIÁRIOS)</t>
  </si>
  <si>
    <t>Valor provisionado do 13º Salário</t>
  </si>
  <si>
    <t>Provisionamento Mensal</t>
  </si>
  <si>
    <t>SUBMÓDULO 2.1 – 13° SALÁRIO, FÉRIAS E ADICIONAL DE FÉRIAS</t>
  </si>
  <si>
    <t>GRATIFICAÇÃO DE FUNÇÃO</t>
  </si>
  <si>
    <t>Valor da Gratificação</t>
  </si>
  <si>
    <t>ADICIONAIS (periculosidade ou insalubridade, se houver)</t>
  </si>
  <si>
    <t>Gratificação de função</t>
  </si>
  <si>
    <t>13° SALÁRIO
Previsto no Decreto 57.155, de 1965.</t>
  </si>
  <si>
    <t>FÉRIAS
Previsto no art. 7° da Constituição Federal</t>
  </si>
  <si>
    <t>Adicional de Periculosidade ou Insalubridade</t>
  </si>
  <si>
    <t>INFORMAÇÃO DE PERCENTUAIS ESTIMADOS DE CITL</t>
  </si>
  <si>
    <t>Custos Indiretos</t>
  </si>
  <si>
    <t>Tributos</t>
  </si>
  <si>
    <t>Lucro</t>
  </si>
  <si>
    <t>CUSTO DO TRABALHADOR</t>
  </si>
  <si>
    <t>CUSTO TOTAL POR TRABALHADOR</t>
  </si>
  <si>
    <t xml:space="preserve">UNIFORMES - COMPOSIÇÃO - VALOR ANUAL </t>
  </si>
  <si>
    <t>Item</t>
  </si>
  <si>
    <t>Vr. Unitario</t>
  </si>
  <si>
    <t>Calça</t>
  </si>
  <si>
    <t>Camisa</t>
  </si>
  <si>
    <t>Sapato</t>
  </si>
  <si>
    <t xml:space="preserve">Custo anual por Pessoa  </t>
  </si>
  <si>
    <t>UNIFORMES</t>
  </si>
  <si>
    <t xml:space="preserve">Custo mensal </t>
  </si>
  <si>
    <t>Descrição</t>
  </si>
  <si>
    <t>Cotação</t>
  </si>
  <si>
    <t>Valor por empregado</t>
  </si>
  <si>
    <t>Custo com Uniformes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</si>
  <si>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</si>
  <si>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</si>
  <si>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</si>
  <si>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</si>
  <si>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</si>
  <si>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</si>
  <si>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</si>
  <si>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</si>
  <si>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</si>
  <si>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</si>
  <si>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</si>
  <si>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F</t>
  </si>
  <si>
    <t>G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</si>
  <si>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</si>
  <si>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</si>
  <si>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</si>
  <si>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</si>
  <si>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</si>
  <si>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</si>
  <si>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</si>
  <si>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</si>
  <si>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</si>
  <si>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</si>
  <si>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</si>
  <si>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</si>
  <si>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</si>
  <si>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</si>
  <si>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H</t>
  </si>
  <si>
    <t xml:space="preserve">Total 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</si>
  <si>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</si>
  <si>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</si>
  <si>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</si>
  <si>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</si>
  <si>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</si>
  <si>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</si>
  <si>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</si>
  <si>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</si>
  <si>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</si>
  <si>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</si>
  <si>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</si>
  <si>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</si>
  <si>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</si>
  <si>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</si>
  <si>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</si>
  <si>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</si>
  <si>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</si>
  <si>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</si>
  <si>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</si>
  <si>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</si>
  <si>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</si>
  <si>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</si>
  <si>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</si>
  <si>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</si>
  <si>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</si>
  <si>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</si>
  <si>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</si>
  <si>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</si>
  <si>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</si>
  <si>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</si>
  <si>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</si>
  <si>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</si>
  <si>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</si>
  <si>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>Benefício x</t>
  </si>
  <si>
    <t>Benefício y</t>
  </si>
  <si>
    <t>* Em caso de previsão de outros adicionais em Convenção Coletiva de Trabalho o órgão poderá utilizar este campo.</t>
  </si>
  <si>
    <t>* Previsto no art. 195 da Constituição Federal. 
* Os percentuais informados não são taxativos e deverão observar o enquadramento real das empresas prestadoras de serviço, em especial no que diz respeito ao SAT-GIIL/RAT.</t>
  </si>
  <si>
    <t>* O cálculo de benefícios mensais e diários dependerá das disposições constantes em Convenção Coletiva de Trabalho sobre os direitos negociados aos trabalhadores, observando sempre o custo efetivo a ser suportado pela Administração no contrato de prestação de serviços (descontados os valores arcados pelos empregados).</t>
  </si>
  <si>
    <t>Com ajustes após publicação da Lei n° 13.467, de 2017.</t>
  </si>
  <si>
    <t>Intervalo para repouso e alimentação</t>
  </si>
  <si>
    <t>* O submódulo 4.2 destina-se a calcular o custo de um repositor para cobertura do tempo de concessão do intervalo para repouso e alimentação, previsto no art. 71 da Consolidação das Leis do Trabalho, ao empregado residente. 
* Na metodologia Seges, calcula-se o custo da hora de trabalho e multiplica-se pela necessidade de horas de cobertura no mês. 
* Por tratar-se de condição excepcional, dependerá de decisão do órgão contratante, bem como de disposições constantes da Convenção Coletiva quanto ao tempo de intervalo e ao adicional para pagamento.
* Não se computa custo de reposição intrajornada para supervisores por considerar que estes não realizam a cobertura de posto de trabalho e poderiam se ausentar durante o tempo previsto em lei, definição que também deverá ser objeto de apreciação pelos órgãos contratantes.</t>
  </si>
  <si>
    <t>* Quando ocorrer a demissão de um trabalhador com aviso prévio, o trabalhador cumprirá os dias em atividade, e terá direito a receber o salário referente ao mês completo, conforme dispõe o art. 487 § 1º da CLT.
* A metodologia utilizada pela Seges computa todos os direitos do trabalhador, aplicando a proporcionalidade estimada de ocorrência de aviso prévio trabalhado, relizando provisionamento mensal do custo.
* Estes custos deverão ser apreciados atentamente nos casos de prorrogaçao contratual para verificar a necessidade de sua renovação ou não.
* Deverão, ainda, ser observados os ditames da Lei nº 12.506, de 2011, e seus impactos no custo quando das prorrogações contratuais.</t>
  </si>
  <si>
    <t>*Na hipotese de demissão por justa causa o empregado perde o direito ao pagamento de 13° salário, férias e adicional de férias, como previsto no parágrafo único do art. 146 da CLT.
* Para estes casos,  na metodologia Seges, haverá o desconto dos valores que, por tratar-se de provisão mensal, deverão ser reduzidos da fatura da empresa contratada.
* Igualmente, o cômputo de custos com demissão por justa causa considera a probabilidade de ocorrência desta para provisionamento.</t>
  </si>
  <si>
    <t>* O Submódulo 4.1 destina-se ao cálculo do custo estimado para a reposição de ausências legais do empregado residente.
* Na metodologia Seges computa-se o custo total de um empregado, com direito à remuneração, 13° salário, férias, encargos e benefícios, bem como probabilidade de rescisão, para a base de cálculo do presente submódulo que, em seguida, servirá para estipular o custo diário de um profissional para a contratação. 
* Com base neste custo diário estima-se o custo mensal com reposição de profissional ausente.</t>
  </si>
  <si>
    <t>E-mail:</t>
  </si>
  <si>
    <t>Endereço:</t>
  </si>
  <si>
    <t>Telefone:</t>
  </si>
  <si>
    <t>Unidade de Medida</t>
  </si>
  <si>
    <t>Quantidade</t>
  </si>
  <si>
    <t>*A remuneração é composta por Salário Base, Adicionais (noturno, de insalubridade ou periculosidade) e gratificações, quando houver. (art. 457 da CLT).</t>
  </si>
  <si>
    <t>*O contratante deverá consultar o salário base definido na Convenção Coletiva de Trabalho da categoria profissional a ser contratada para o objeto da prestação de serviço, se a CCT abrange o município de prestação de serviço e se está vigente.</t>
  </si>
  <si>
    <t xml:space="preserve">*Os adicionais de periculosidade ou insalubridade, em conformidade com os art. 192 e 193 da CLT, dependem da natureza do serviço a ser prestado. 
*O órgão contratante deverá observar, além da existência de previsão em CLT, se há informações na Convenção Coletiva de Trabalho acerca dos adicionais, bem como seu percentual e a base de cálculo, devendo adaptar a planilha ao caso em concreto. </t>
  </si>
  <si>
    <r>
      <t xml:space="preserve">*Art. 192, CLT - O exercício de trabalho em condições </t>
    </r>
    <r>
      <rPr>
        <b/>
        <sz val="9"/>
        <rFont val="Arial"/>
        <family val="2"/>
      </rPr>
      <t>insalubres</t>
    </r>
    <r>
      <rPr>
        <sz val="9"/>
        <rFont val="Arial"/>
        <family val="2"/>
      </rPr>
      <t xml:space="preserve">, acima dos limites de tolerância estabelecidos pelo Ministério do Trabalho, assegura a percepção de adicional respectivamente de </t>
    </r>
    <r>
      <rPr>
        <b/>
        <sz val="9"/>
        <rFont val="Arial"/>
        <family val="2"/>
      </rPr>
      <t>40%</t>
    </r>
    <r>
      <rPr>
        <sz val="9"/>
        <rFont val="Arial"/>
        <family val="2"/>
      </rPr>
      <t xml:space="preserve"> (quarenta por cento), </t>
    </r>
    <r>
      <rPr>
        <b/>
        <sz val="9"/>
        <rFont val="Arial"/>
        <family val="2"/>
      </rPr>
      <t>20%</t>
    </r>
    <r>
      <rPr>
        <sz val="9"/>
        <rFont val="Arial"/>
        <family val="2"/>
      </rPr>
      <t xml:space="preserve"> (vinte por cento) e</t>
    </r>
    <r>
      <rPr>
        <b/>
        <sz val="9"/>
        <rFont val="Arial"/>
        <family val="2"/>
      </rPr>
      <t xml:space="preserve"> 10%</t>
    </r>
    <r>
      <rPr>
        <sz val="9"/>
        <rFont val="Arial"/>
        <family val="2"/>
      </rPr>
      <t xml:space="preserve"> (dez por cento) </t>
    </r>
    <r>
      <rPr>
        <b/>
        <sz val="9"/>
        <rFont val="Arial"/>
        <family val="2"/>
      </rPr>
      <t>do salário-mínimo da região</t>
    </r>
    <r>
      <rPr>
        <sz val="9"/>
        <rFont val="Arial"/>
        <family val="2"/>
      </rPr>
      <t>, segundo se classifiquem nos graus máximo, médio e mínimo.</t>
    </r>
  </si>
  <si>
    <r>
      <t xml:space="preserve">*Art. 193, § 1º, CLT: O trabalho em condições de </t>
    </r>
    <r>
      <rPr>
        <b/>
        <sz val="9"/>
        <rFont val="Arial"/>
        <family val="2"/>
      </rPr>
      <t>periculosidade</t>
    </r>
    <r>
      <rPr>
        <sz val="9"/>
        <rFont val="Arial"/>
        <family val="2"/>
      </rPr>
      <t xml:space="preserve"> assegura ao empregado um adicional de </t>
    </r>
    <r>
      <rPr>
        <b/>
        <sz val="9"/>
        <rFont val="Arial"/>
        <family val="2"/>
      </rPr>
      <t>30%</t>
    </r>
    <r>
      <rPr>
        <sz val="9"/>
        <rFont val="Arial"/>
        <family val="2"/>
      </rPr>
      <t xml:space="preserve"> (trinta por cento) </t>
    </r>
    <r>
      <rPr>
        <b/>
        <sz val="9"/>
        <rFont val="Arial"/>
        <family val="2"/>
      </rPr>
      <t>sobre o salário sem os acréscimos resultantes de gratificações, prêmios ou participações nos lucros da empresa.</t>
    </r>
    <r>
      <rPr>
        <sz val="9"/>
        <rFont val="Arial"/>
        <family val="2"/>
      </rPr>
      <t xml:space="preserve"> </t>
    </r>
  </si>
  <si>
    <t xml:space="preserve">*Gratificação de função, quando houver, virá informada na Convenção Coletiva de Trabalho da categoria profissional a ser contratada. </t>
  </si>
  <si>
    <t>Este quadro totaliza a remuneração devida ao trabalhador, conforme previsão da Consolidação das Leis do Trabalho e valores disponíveis na Convenção Coletiva para a categoria.</t>
  </si>
  <si>
    <t>BENEFÍCIO XXX</t>
  </si>
  <si>
    <t>Utilizar este campo em caso de outros benefícios previstos em Convenção Coletiva, sempre especificando o tipo, finalidade e previsão legal do mesmo.</t>
  </si>
  <si>
    <r>
      <t xml:space="preserve">BENEFÍCIO xxx </t>
    </r>
    <r>
      <rPr>
        <b/>
        <sz val="11"/>
        <color indexed="10"/>
        <rFont val="Arial"/>
        <family val="2"/>
      </rPr>
      <t>(Ex.: Convênio Saúde)</t>
    </r>
  </si>
  <si>
    <t>Benefício</t>
  </si>
  <si>
    <t>BENEFÍCIO YYY</t>
  </si>
  <si>
    <r>
      <t xml:space="preserve">BENEFÍCIO yyy </t>
    </r>
    <r>
      <rPr>
        <b/>
        <sz val="11"/>
        <color indexed="10"/>
        <rFont val="Arial"/>
        <family val="2"/>
      </rPr>
      <t>(Ex.: Auxílio Creche)</t>
    </r>
  </si>
  <si>
    <t>Incidência</t>
  </si>
  <si>
    <t>PERCENTUAIS POR TIPO DE DESLIGAMENTO</t>
  </si>
  <si>
    <t>Probabilidade de ocorrência de ausências legais, conforme previsão do art. 473 da Consolidação das Leis do Trabalho.</t>
  </si>
  <si>
    <t>*Este módulo destina-se a calcular o custo de possível desligamento de um empregado vinculado ao contrato de prestação de seviços. 
* Na metodologia Seges calcula-se uma probabilidade de ocorrência, por tipos de desligamentos, como fator de ponderação do custo total.</t>
  </si>
  <si>
    <t>*Quando ocorrer a demissão de um trabalhador e a empresa não conceder prazo de aviso prévio, o trabalhador terá direito a receber o salário referente ao mês completo, conforme dispõe o art. 487 § 1º da CLT.
* A metodologia utilizada pela Seges computa todos os direitos do trabalhador, aplicando a proporcionalidade estimada de ocorrência de aviso prévio indenizado, relizando provisionamento mensal do custo.
* Estes custos deverão ser apreciados atentamente nos casos de prorrogaçao contratual para verificar a necessidade de sua renovação ou não.
* Deverão, ainda, ser obsrvados os ditames da Lei nº 12.506, de 2011 e seus impactos no custo quando das prorrogações contratuais.</t>
  </si>
  <si>
    <t>* O Custo de reposição do profissional ausente refere-se ao custo necessário para substituir, no posto de trabalho, o profissional residente quando estiver em gozo de férias ou no caso de um das ausências legais previstas no art 473 da Consolidação das Leis do Trabalho. 
* Na metodologia Seges pode-se utilizar uma probabilidade de ocorrência, mediante estatísticas da Relação Anual de Informações Sociais-2016 (RAIS/MTE), da Pesquisa Nacional por Amostra de Domicílios-2016 (PNAD/IBGE), do Registro Civil (IBGE)-2016.
* São computados, então, a probabilidade de dias de ausência para cobertura, conforme escala de trabalho mensal.
* Para jornadas 12x36h a necessidade de reposição incide somente em 50% dos dias de ausência devido à escala. 
* Na jornada 44h computa-se somente a reposição nos dias úteis (252 dias úteis/365), portanto, 69,04% da ausência total.</t>
  </si>
  <si>
    <t>Total (R$)</t>
  </si>
  <si>
    <t>Gratificação de Função</t>
  </si>
  <si>
    <t>Submódulo 2.3 - Benefícios Mensais e Diários</t>
  </si>
  <si>
    <t>Submódulo 2.2 - Encargos Previdenciários (GPS), Fundo de Garantia por Tempo de Serviço (FGTS) e outras contribuições</t>
  </si>
  <si>
    <t>Demissão por Justa Causa</t>
  </si>
  <si>
    <t>Ausências Justificada</t>
  </si>
  <si>
    <t xml:space="preserve">FORMAÇÃO DE CUSTO MENSAL PARA UM EMPREGADO </t>
  </si>
  <si>
    <t>CONSOLIDAÇÃO E APRESENTAÇÃO DE PROPOSTAS</t>
  </si>
  <si>
    <t>Percentual de utilização</t>
  </si>
  <si>
    <t>ANEXO VII-C</t>
  </si>
  <si>
    <t>IDENTIFICAÇÃO</t>
  </si>
  <si>
    <t>Razão Social:</t>
  </si>
  <si>
    <t>UF:</t>
  </si>
  <si>
    <t>CEP:</t>
  </si>
  <si>
    <t>ITEM/GRUPO</t>
  </si>
  <si>
    <t>DESCRIÇÃO COMPLETA</t>
  </si>
  <si>
    <t>QUANTIDADE/ MESES</t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</si>
  <si>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</si>
  <si>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</si>
  <si>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</si>
  <si>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</si>
  <si>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</si>
  <si>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</si>
  <si>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</si>
  <si>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</si>
  <si>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RELAÇÃO DOS MATERIAIS E EQUIPAMENTOS</t>
  </si>
  <si>
    <t>Material</t>
  </si>
  <si>
    <t>Especificação</t>
  </si>
  <si>
    <t>OUTRAS INFORMAÇÕES IMPORTANTES</t>
  </si>
  <si>
    <t>PROPOSTA</t>
  </si>
  <si>
    <t>Município:</t>
  </si>
  <si>
    <t>Nº. do Processo:</t>
  </si>
  <si>
    <t>Licitação nº.:</t>
  </si>
  <si>
    <t>Dia:</t>
  </si>
  <si>
    <t>Hora:</t>
  </si>
  <si>
    <t>Discriminação dos Serviços (Dados Referentes à Contratação)</t>
  </si>
  <si>
    <t>Data de apresentação da proposta (dia/mês/ano):</t>
  </si>
  <si>
    <t>Município/UF:</t>
  </si>
  <si>
    <t>Ano do Acordo, Convenção ou Dissídio Coletivo:</t>
  </si>
  <si>
    <t>Número de meses de execução contratual:</t>
  </si>
  <si>
    <t>Identificação do Serviço</t>
  </si>
  <si>
    <t>Tipo de Serviço</t>
  </si>
  <si>
    <t>Quantidade total a contratar (Em função da unidade de medida)</t>
  </si>
  <si>
    <t>Subtotal (R$)</t>
  </si>
  <si>
    <t>Tipo de Área</t>
  </si>
  <si>
    <r>
      <t xml:space="preserve">ADICIONAL </t>
    </r>
    <r>
      <rPr>
        <b/>
        <sz val="11"/>
        <color indexed="10"/>
        <rFont val="Arial"/>
        <family val="2"/>
      </rPr>
      <t>XXX</t>
    </r>
  </si>
  <si>
    <t>44 Sem</t>
  </si>
  <si>
    <t>A.1</t>
  </si>
  <si>
    <t>Máquinas, Equipamentos e Materiais</t>
  </si>
  <si>
    <t>Duração dos itens 
(vida útil/anos)</t>
  </si>
  <si>
    <t>Valor total ao ano</t>
  </si>
  <si>
    <t>CUSTO MENSAL DAS MÁQUINAS, EQUIPAMENTOS E MATERIAIS</t>
  </si>
  <si>
    <t>Compartilhado com Quantos Empregados</t>
  </si>
  <si>
    <t>Máquinas, Equipamentos e Insumos para Prestação de Serviços</t>
  </si>
  <si>
    <t>Custo com Máquinas, Equipamentos e Insumos</t>
  </si>
  <si>
    <t>Planilha elaborada com base em custos mensais de um empregado com carga horária de 44 horas por semana.</t>
  </si>
  <si>
    <t>3. VALOR MENSAL DOS SERVIÇOS</t>
  </si>
  <si>
    <t>Meses</t>
  </si>
  <si>
    <t>Preço Mensal (R$)</t>
  </si>
  <si>
    <t>Postos de Trabalho</t>
  </si>
  <si>
    <t>CONTRATAÇÃO DE EMPRESA ESPECIALIZADA NA EXECUÇÃO DE SERVIÇOS DE LIMPEZA URBANA E MANUTENÇÃO DE ÁREAS VERDES SOB DOMÍNIO DA ADMINISTRAÇÃO PÚBLICA DO MUNICÍPIO DE CAPANEMA-PR, COMPREENDENDO OS SEGUINTES SERVIÇOS: LIMPEZA DE CANTEIROS E PASSEIOS, CORTE DE GRAMA, PODA DE ARVORES, CAPINA, PINTURA DE MEIO-FIO, REPAROS DE PEQUENA MONTA NOS MEIO FIOS, DESOBSTRUÇÃO DE BOCAS DE LOBO E SARJETAS DE ESCOAMENTO PLUVIAL, LIMPEZA DE PLANTAS INVASORAS NAS RUAS, NOS ESPAÇOS GRAMADOS, PRAÇAS E PARQUES PÚBLICOS, LIMPEZA DAS RUAS COM A RETIRADA DE TERRAS E PEDRAS DEPOSITADAS PELAS AGUAS DAS CHUVAS E DEMAIS ATIVIDADES CORRELATAS. A EMPRESA CONTRATADA DEVERÁ DISPONIBILIZAR NO MÍNIMO 10 FUNCIONÁRIOS DEVIDAMENTE REGISTRADOS, ALÉM DE TODAS A FERRAMENTAS PARA EXECUÇÃO DOS TRABALHOS, TAIS COMO: VEÍCULOS DE TRANSPORTE E DE COLETA DOS MATERIAIS - BEM COMO A DEVIDA DESTINAÇÃO, SOPRADORES, MOTO PODA, MOTOSSERRA, CORTADOR DE GRAMA, APARADOR DE GRAMA, CARRINHO DE MÃO, FOICE, VASSOURA, ENXADAS, PÁS, VASSOURAS DE GRAMA, RASTELOS, ETC. ALÉM DE DESPESAS COM COMBUSTÍVEIS E EPIS.</t>
  </si>
  <si>
    <t>Trabalhador</t>
  </si>
  <si>
    <t>Serviços gerais</t>
  </si>
  <si>
    <t>luvas de segurança</t>
  </si>
  <si>
    <t>capacete de segurança</t>
  </si>
  <si>
    <t>Roçadeira</t>
  </si>
  <si>
    <t>Motosserra</t>
  </si>
  <si>
    <t>Motopoda</t>
  </si>
  <si>
    <t>Máquina de cortar grama</t>
  </si>
  <si>
    <t>Enxada com cabo</t>
  </si>
  <si>
    <t>Pá de bico com cabo</t>
  </si>
  <si>
    <t>kit de pintura</t>
  </si>
  <si>
    <t>kit pedreiro</t>
  </si>
  <si>
    <r>
      <t xml:space="preserve">ADICIONAL DE </t>
    </r>
    <r>
      <rPr>
        <b/>
        <sz val="11"/>
        <color indexed="10"/>
        <rFont val="Arial"/>
        <family val="2"/>
      </rPr>
      <t>INSALUBRIDADE</t>
    </r>
  </si>
  <si>
    <t>ANEXO VIII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</si>
</sst>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;[Red]#,##0.00"/>
    <numFmt numFmtId="165" formatCode="0.0000"/>
    <numFmt numFmtId="166" formatCode="#,##0.0000_ ;\-#,##0.0000\ "/>
    <numFmt numFmtId="167" formatCode="_(* #,##0.00_);_(* \(#,##0.00\);_(* \-??_);_(@_)"/>
    <numFmt numFmtId="168" formatCode="0.0"/>
    <numFmt numFmtId="169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8"/>
      <color indexed="9"/>
      <name val="Times New Roman"/>
      <family val="1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color theme="1"/>
      <name val="Times New Roman"/>
      <family val="1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8"/>
      <color theme="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3" fillId="21" borderId="5" applyNumberFormat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justify" vertical="center" wrapText="1"/>
    </xf>
    <xf numFmtId="0" fontId="61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64" fontId="63" fillId="0" borderId="14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4" fillId="14" borderId="16" xfId="0" applyFont="1" applyFill="1" applyBorder="1" applyAlignment="1">
      <alignment horizontal="center" vertical="center" wrapText="1"/>
    </xf>
    <xf numFmtId="0" fontId="64" fillId="14" borderId="17" xfId="0" applyFont="1" applyFill="1" applyBorder="1" applyAlignment="1">
      <alignment horizontal="center" vertical="center"/>
    </xf>
    <xf numFmtId="0" fontId="64" fillId="14" borderId="18" xfId="0" applyFont="1" applyFill="1" applyBorder="1" applyAlignment="1">
      <alignment horizontal="center" vertical="center"/>
    </xf>
    <xf numFmtId="0" fontId="64" fillId="14" borderId="18" xfId="0" applyFont="1" applyFill="1" applyBorder="1" applyAlignment="1">
      <alignment horizontal="center" vertical="center" wrapText="1"/>
    </xf>
    <xf numFmtId="0" fontId="64" fillId="14" borderId="19" xfId="0" applyFont="1" applyFill="1" applyBorder="1" applyAlignment="1">
      <alignment horizontal="center" vertical="center"/>
    </xf>
    <xf numFmtId="10" fontId="63" fillId="0" borderId="20" xfId="85" applyNumberFormat="1" applyFont="1" applyBorder="1" applyAlignment="1">
      <alignment horizontal="center" vertical="center"/>
    </xf>
    <xf numFmtId="10" fontId="63" fillId="0" borderId="21" xfId="85" applyNumberFormat="1" applyFont="1" applyBorder="1" applyAlignment="1">
      <alignment horizontal="center" vertical="center"/>
    </xf>
    <xf numFmtId="10" fontId="63" fillId="0" borderId="14" xfId="85" applyNumberFormat="1" applyFont="1" applyBorder="1" applyAlignment="1">
      <alignment horizontal="center" vertical="center"/>
    </xf>
    <xf numFmtId="0" fontId="64" fillId="8" borderId="22" xfId="0" applyFont="1" applyFill="1" applyBorder="1" applyAlignment="1">
      <alignment horizontal="center" vertical="center"/>
    </xf>
    <xf numFmtId="10" fontId="64" fillId="8" borderId="23" xfId="85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10" fontId="64" fillId="14" borderId="25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14" borderId="26" xfId="0" applyFont="1" applyFill="1" applyBorder="1" applyAlignment="1">
      <alignment horizontal="center" vertical="center" wrapText="1"/>
    </xf>
    <xf numFmtId="0" fontId="64" fillId="14" borderId="27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166" fontId="64" fillId="0" borderId="20" xfId="107" applyNumberFormat="1" applyFont="1" applyBorder="1" applyAlignment="1">
      <alignment horizontal="center" vertical="center" wrapText="1"/>
    </xf>
    <xf numFmtId="10" fontId="63" fillId="0" borderId="13" xfId="85" applyNumberFormat="1" applyFont="1" applyBorder="1" applyAlignment="1">
      <alignment horizontal="center" vertical="center" wrapText="1"/>
    </xf>
    <xf numFmtId="166" fontId="64" fillId="0" borderId="21" xfId="107" applyNumberFormat="1" applyFont="1" applyBorder="1" applyAlignment="1">
      <alignment horizontal="center" vertical="center" wrapText="1"/>
    </xf>
    <xf numFmtId="10" fontId="63" fillId="0" borderId="15" xfId="85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166" fontId="64" fillId="0" borderId="14" xfId="107" applyNumberFormat="1" applyFont="1" applyBorder="1" applyAlignment="1">
      <alignment horizontal="center" vertical="center" wrapText="1"/>
    </xf>
    <xf numFmtId="10" fontId="63" fillId="0" borderId="12" xfId="85" applyNumberFormat="1" applyFont="1" applyBorder="1" applyAlignment="1">
      <alignment horizontal="center" vertical="center" wrapText="1"/>
    </xf>
    <xf numFmtId="165" fontId="63" fillId="0" borderId="20" xfId="0" applyNumberFormat="1" applyFont="1" applyBorder="1" applyAlignment="1">
      <alignment horizontal="center" vertical="center" wrapText="1"/>
    </xf>
    <xf numFmtId="165" fontId="63" fillId="0" borderId="21" xfId="0" applyNumberFormat="1" applyFont="1" applyBorder="1" applyAlignment="1">
      <alignment horizontal="center" vertical="center" wrapText="1"/>
    </xf>
    <xf numFmtId="165" fontId="64" fillId="14" borderId="2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33" borderId="27" xfId="0" applyFont="1" applyFill="1" applyBorder="1" applyAlignment="1">
      <alignment horizontal="center" vertical="center"/>
    </xf>
    <xf numFmtId="167" fontId="33" fillId="33" borderId="27" xfId="108" applyFont="1" applyFill="1" applyBorder="1" applyAlignment="1" applyProtection="1">
      <alignment horizontal="center" vertical="center"/>
      <protection/>
    </xf>
    <xf numFmtId="0" fontId="64" fillId="14" borderId="27" xfId="0" applyFont="1" applyFill="1" applyBorder="1" applyAlignment="1">
      <alignment horizontal="center" vertical="center"/>
    </xf>
    <xf numFmtId="4" fontId="33" fillId="33" borderId="1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7" fontId="63" fillId="0" borderId="0" xfId="108" applyFont="1" applyFill="1" applyBorder="1" applyAlignment="1" applyProtection="1">
      <alignment horizontal="center" vertical="center"/>
      <protection/>
    </xf>
    <xf numFmtId="167" fontId="63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167" fontId="33" fillId="33" borderId="25" xfId="0" applyNumberFormat="1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29" xfId="0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64" fontId="63" fillId="0" borderId="21" xfId="0" applyNumberFormat="1" applyFont="1" applyBorder="1" applyAlignment="1">
      <alignment horizontal="center" vertical="center"/>
    </xf>
    <xf numFmtId="164" fontId="63" fillId="0" borderId="0" xfId="0" applyNumberFormat="1" applyFont="1" applyBorder="1" applyAlignment="1">
      <alignment horizontal="center" vertical="center"/>
    </xf>
    <xf numFmtId="0" fontId="63" fillId="35" borderId="3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10" fontId="63" fillId="35" borderId="21" xfId="85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5" fillId="14" borderId="18" xfId="0" applyFont="1" applyFill="1" applyBorder="1" applyAlignment="1">
      <alignment horizontal="center" vertical="center"/>
    </xf>
    <xf numFmtId="0" fontId="33" fillId="14" borderId="19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10" fontId="63" fillId="35" borderId="33" xfId="85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65" fontId="63" fillId="35" borderId="34" xfId="0" applyNumberFormat="1" applyFont="1" applyFill="1" applyBorder="1" applyAlignment="1">
      <alignment horizontal="center" vertical="center" wrapText="1"/>
    </xf>
    <xf numFmtId="165" fontId="63" fillId="35" borderId="35" xfId="0" applyNumberFormat="1" applyFont="1" applyFill="1" applyBorder="1" applyAlignment="1">
      <alignment horizontal="center" vertical="center" wrapText="1"/>
    </xf>
    <xf numFmtId="165" fontId="63" fillId="35" borderId="36" xfId="0" applyNumberFormat="1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/>
    </xf>
    <xf numFmtId="3" fontId="63" fillId="35" borderId="37" xfId="108" applyNumberFormat="1" applyFont="1" applyFill="1" applyBorder="1" applyAlignment="1" applyProtection="1">
      <alignment horizontal="center" vertical="center"/>
      <protection/>
    </xf>
    <xf numFmtId="3" fontId="63" fillId="35" borderId="35" xfId="108" applyNumberFormat="1" applyFont="1" applyFill="1" applyBorder="1" applyAlignment="1" applyProtection="1">
      <alignment horizontal="center" vertical="center"/>
      <protection/>
    </xf>
    <xf numFmtId="3" fontId="63" fillId="35" borderId="36" xfId="108" applyNumberFormat="1" applyFont="1" applyFill="1" applyBorder="1" applyAlignment="1" applyProtection="1">
      <alignment horizontal="center" vertical="center"/>
      <protection/>
    </xf>
    <xf numFmtId="167" fontId="63" fillId="35" borderId="38" xfId="108" applyFont="1" applyFill="1" applyBorder="1" applyAlignment="1" applyProtection="1">
      <alignment horizontal="center" vertical="center"/>
      <protection/>
    </xf>
    <xf numFmtId="167" fontId="63" fillId="35" borderId="39" xfId="108" applyFont="1" applyFill="1" applyBorder="1" applyAlignment="1" applyProtection="1">
      <alignment horizontal="center" vertical="center"/>
      <protection/>
    </xf>
    <xf numFmtId="167" fontId="63" fillId="35" borderId="40" xfId="108" applyFont="1" applyFill="1" applyBorder="1" applyAlignment="1" applyProtection="1">
      <alignment horizontal="center" vertical="center"/>
      <protection/>
    </xf>
    <xf numFmtId="4" fontId="29" fillId="0" borderId="14" xfId="0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4" fontId="26" fillId="35" borderId="35" xfId="108" applyNumberFormat="1" applyFont="1" applyFill="1" applyBorder="1" applyAlignment="1">
      <alignment horizontal="center" vertical="center"/>
    </xf>
    <xf numFmtId="1" fontId="26" fillId="35" borderId="35" xfId="108" applyNumberFormat="1" applyFont="1" applyFill="1" applyBorder="1" applyAlignment="1">
      <alignment horizontal="center" vertical="center"/>
    </xf>
    <xf numFmtId="2" fontId="26" fillId="35" borderId="35" xfId="108" applyNumberFormat="1" applyFont="1" applyFill="1" applyBorder="1" applyAlignment="1">
      <alignment horizontal="center" vertical="center"/>
    </xf>
    <xf numFmtId="1" fontId="63" fillId="35" borderId="35" xfId="0" applyNumberFormat="1" applyFont="1" applyFill="1" applyBorder="1" applyAlignment="1">
      <alignment horizontal="center" vertical="center"/>
    </xf>
    <xf numFmtId="2" fontId="63" fillId="35" borderId="35" xfId="0" applyNumberFormat="1" applyFont="1" applyFill="1" applyBorder="1" applyAlignment="1">
      <alignment horizontal="center" vertical="center"/>
    </xf>
    <xf numFmtId="4" fontId="26" fillId="35" borderId="36" xfId="108" applyNumberFormat="1" applyFont="1" applyFill="1" applyBorder="1" applyAlignment="1">
      <alignment horizontal="center" vertical="center"/>
    </xf>
    <xf numFmtId="1" fontId="26" fillId="35" borderId="36" xfId="108" applyNumberFormat="1" applyFont="1" applyFill="1" applyBorder="1" applyAlignment="1">
      <alignment horizontal="center" vertical="center"/>
    </xf>
    <xf numFmtId="2" fontId="26" fillId="35" borderId="36" xfId="108" applyNumberFormat="1" applyFont="1" applyFill="1" applyBorder="1" applyAlignment="1">
      <alignment horizontal="center" vertical="center"/>
    </xf>
    <xf numFmtId="4" fontId="26" fillId="0" borderId="21" xfId="108" applyNumberFormat="1" applyFont="1" applyBorder="1" applyAlignment="1">
      <alignment horizontal="center" vertical="center"/>
    </xf>
    <xf numFmtId="4" fontId="26" fillId="0" borderId="14" xfId="108" applyNumberFormat="1" applyFont="1" applyBorder="1" applyAlignment="1">
      <alignment horizontal="center" vertical="center"/>
    </xf>
    <xf numFmtId="10" fontId="29" fillId="35" borderId="21" xfId="85" applyNumberFormat="1" applyFont="1" applyFill="1" applyBorder="1" applyAlignment="1">
      <alignment horizontal="center" vertical="center"/>
    </xf>
    <xf numFmtId="10" fontId="29" fillId="35" borderId="14" xfId="85" applyNumberFormat="1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10" fontId="29" fillId="35" borderId="41" xfId="85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164" fontId="64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48" fillId="0" borderId="0" xfId="73" applyAlignment="1">
      <alignment horizontal="center" vertical="center"/>
    </xf>
    <xf numFmtId="168" fontId="26" fillId="35" borderId="35" xfId="108" applyNumberFormat="1" applyFont="1" applyFill="1" applyBorder="1" applyAlignment="1">
      <alignment horizontal="center" vertical="center"/>
    </xf>
    <xf numFmtId="164" fontId="63" fillId="0" borderId="20" xfId="0" applyNumberFormat="1" applyFont="1" applyFill="1" applyBorder="1" applyAlignment="1">
      <alignment horizontal="center" vertical="center"/>
    </xf>
    <xf numFmtId="164" fontId="63" fillId="0" borderId="21" xfId="0" applyNumberFormat="1" applyFont="1" applyFill="1" applyBorder="1" applyAlignment="1">
      <alignment horizontal="center" vertical="center"/>
    </xf>
    <xf numFmtId="43" fontId="61" fillId="0" borderId="11" xfId="107" applyFont="1" applyBorder="1" applyAlignment="1">
      <alignment horizontal="center" vertical="center" wrapText="1"/>
    </xf>
    <xf numFmtId="43" fontId="62" fillId="0" borderId="11" xfId="107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vertical="center" wrapText="1"/>
    </xf>
    <xf numFmtId="43" fontId="62" fillId="0" borderId="11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3" fontId="61" fillId="0" borderId="11" xfId="107" applyFont="1" applyBorder="1" applyAlignment="1">
      <alignment vertical="center" wrapText="1"/>
    </xf>
    <xf numFmtId="43" fontId="62" fillId="0" borderId="11" xfId="107" applyFont="1" applyBorder="1" applyAlignment="1">
      <alignment vertical="center" wrapText="1"/>
    </xf>
    <xf numFmtId="0" fontId="0" fillId="0" borderId="0" xfId="0" applyAlignment="1">
      <alignment/>
    </xf>
    <xf numFmtId="0" fontId="34" fillId="0" borderId="0" xfId="0" applyFont="1" applyAlignment="1">
      <alignment horizontal="justify" vertical="center" wrapText="1"/>
    </xf>
    <xf numFmtId="0" fontId="64" fillId="14" borderId="30" xfId="0" applyFont="1" applyFill="1" applyBorder="1" applyAlignment="1">
      <alignment horizontal="center" vertical="center"/>
    </xf>
    <xf numFmtId="0" fontId="64" fillId="14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3" fillId="33" borderId="1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/>
    </xf>
    <xf numFmtId="0" fontId="68" fillId="36" borderId="35" xfId="0" applyFont="1" applyFill="1" applyBorder="1" applyAlignment="1">
      <alignment horizontal="left" vertical="center"/>
    </xf>
    <xf numFmtId="0" fontId="68" fillId="36" borderId="35" xfId="0" applyFont="1" applyFill="1" applyBorder="1" applyAlignment="1">
      <alignment horizontal="left" vertical="center" wrapText="1" indent="1"/>
    </xf>
    <xf numFmtId="0" fontId="68" fillId="36" borderId="35" xfId="0" applyFont="1" applyFill="1" applyBorder="1" applyAlignment="1">
      <alignment vertical="center" wrapText="1"/>
    </xf>
    <xf numFmtId="0" fontId="68" fillId="36" borderId="35" xfId="0" applyFont="1" applyFill="1" applyBorder="1" applyAlignment="1">
      <alignment horizontal="center" vertical="center" wrapText="1"/>
    </xf>
    <xf numFmtId="0" fontId="67" fillId="37" borderId="35" xfId="0" applyFont="1" applyFill="1" applyBorder="1" applyAlignment="1">
      <alignment horizontal="center" vertical="center" wrapText="1"/>
    </xf>
    <xf numFmtId="0" fontId="68" fillId="36" borderId="35" xfId="0" applyFont="1" applyFill="1" applyBorder="1" applyAlignment="1">
      <alignment vertical="center"/>
    </xf>
    <xf numFmtId="0" fontId="0" fillId="0" borderId="35" xfId="0" applyBorder="1" applyAlignment="1">
      <alignment horizontal="left"/>
    </xf>
    <xf numFmtId="0" fontId="68" fillId="36" borderId="35" xfId="0" applyFont="1" applyFill="1" applyBorder="1" applyAlignment="1">
      <alignment horizontal="center" vertical="center"/>
    </xf>
    <xf numFmtId="43" fontId="68" fillId="36" borderId="35" xfId="107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61" fillId="35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0" fontId="61" fillId="0" borderId="27" xfId="0" applyFont="1" applyBorder="1" applyAlignment="1">
      <alignment horizontal="center" vertical="center" wrapText="1"/>
    </xf>
    <xf numFmtId="0" fontId="61" fillId="0" borderId="42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43" fontId="61" fillId="0" borderId="0" xfId="107" applyFont="1" applyBorder="1" applyAlignment="1">
      <alignment horizontal="center" vertical="center" wrapText="1"/>
    </xf>
    <xf numFmtId="43" fontId="61" fillId="35" borderId="42" xfId="107" applyFont="1" applyFill="1" applyBorder="1" applyAlignment="1">
      <alignment horizontal="center" vertical="center" wrapText="1"/>
    </xf>
    <xf numFmtId="43" fontId="61" fillId="35" borderId="11" xfId="107" applyFont="1" applyFill="1" applyBorder="1" applyAlignment="1">
      <alignment horizontal="center" vertical="center" wrapText="1"/>
    </xf>
    <xf numFmtId="43" fontId="62" fillId="0" borderId="42" xfId="107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1" fillId="0" borderId="27" xfId="0" applyFont="1" applyBorder="1" applyAlignment="1">
      <alignment vertical="center" wrapText="1"/>
    </xf>
    <xf numFmtId="43" fontId="61" fillId="0" borderId="27" xfId="107" applyFont="1" applyBorder="1" applyAlignment="1">
      <alignment horizontal="center" vertical="center" wrapText="1"/>
    </xf>
    <xf numFmtId="43" fontId="62" fillId="0" borderId="27" xfId="107" applyFont="1" applyBorder="1" applyAlignment="1">
      <alignment horizontal="center" vertical="center" wrapText="1"/>
    </xf>
    <xf numFmtId="10" fontId="61" fillId="0" borderId="27" xfId="0" applyNumberFormat="1" applyFont="1" applyBorder="1" applyAlignment="1">
      <alignment horizontal="center" vertical="center" wrapText="1"/>
    </xf>
    <xf numFmtId="10" fontId="61" fillId="0" borderId="27" xfId="0" applyNumberFormat="1" applyFont="1" applyFill="1" applyBorder="1" applyAlignment="1">
      <alignment horizontal="center" vertical="center" wrapText="1"/>
    </xf>
    <xf numFmtId="43" fontId="62" fillId="0" borderId="27" xfId="107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4" fontId="26" fillId="35" borderId="34" xfId="108" applyNumberFormat="1" applyFont="1" applyFill="1" applyBorder="1" applyAlignment="1">
      <alignment horizontal="center" vertical="center"/>
    </xf>
    <xf numFmtId="168" fontId="26" fillId="35" borderId="34" xfId="108" applyNumberFormat="1" applyFont="1" applyFill="1" applyBorder="1" applyAlignment="1">
      <alignment horizontal="center" vertical="center"/>
    </xf>
    <xf numFmtId="2" fontId="26" fillId="35" borderId="34" xfId="108" applyNumberFormat="1" applyFont="1" applyFill="1" applyBorder="1" applyAlignment="1">
      <alignment horizontal="center" vertical="center"/>
    </xf>
    <xf numFmtId="4" fontId="26" fillId="0" borderId="20" xfId="108" applyNumberFormat="1" applyFont="1" applyBorder="1" applyAlignment="1">
      <alignment horizontal="center" vertical="center"/>
    </xf>
    <xf numFmtId="4" fontId="33" fillId="33" borderId="27" xfId="0" applyNumberFormat="1" applyFont="1" applyFill="1" applyBorder="1" applyAlignment="1">
      <alignment horizontal="center" vertical="center"/>
    </xf>
    <xf numFmtId="43" fontId="61" fillId="0" borderId="27" xfId="0" applyNumberFormat="1" applyFont="1" applyBorder="1" applyAlignment="1">
      <alignment horizontal="center" vertical="center" wrapText="1"/>
    </xf>
    <xf numFmtId="43" fontId="62" fillId="0" borderId="27" xfId="0" applyNumberFormat="1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3" fontId="62" fillId="0" borderId="27" xfId="107" applyFont="1" applyBorder="1" applyAlignment="1">
      <alignment vertical="center" wrapText="1"/>
    </xf>
    <xf numFmtId="43" fontId="61" fillId="0" borderId="27" xfId="107" applyFont="1" applyBorder="1" applyAlignment="1">
      <alignment vertical="center" wrapText="1"/>
    </xf>
    <xf numFmtId="0" fontId="64" fillId="14" borderId="30" xfId="0" applyFont="1" applyFill="1" applyBorder="1" applyAlignment="1">
      <alignment horizontal="center" vertical="center" wrapText="1"/>
    </xf>
    <xf numFmtId="0" fontId="64" fillId="14" borderId="43" xfId="0" applyFont="1" applyFill="1" applyBorder="1" applyAlignment="1">
      <alignment horizontal="center" vertical="center" wrapText="1"/>
    </xf>
    <xf numFmtId="0" fontId="64" fillId="14" borderId="43" xfId="0" applyFont="1" applyFill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1" fillId="0" borderId="0" xfId="0" applyFont="1" applyAlignment="1">
      <alignment horizontal="center"/>
    </xf>
    <xf numFmtId="10" fontId="62" fillId="0" borderId="27" xfId="0" applyNumberFormat="1" applyFont="1" applyBorder="1" applyAlignment="1">
      <alignment horizontal="center" vertical="center" wrapText="1"/>
    </xf>
    <xf numFmtId="0" fontId="61" fillId="0" borderId="27" xfId="0" applyFont="1" applyBorder="1" applyAlignment="1">
      <alignment/>
    </xf>
    <xf numFmtId="0" fontId="31" fillId="33" borderId="29" xfId="0" applyFont="1" applyFill="1" applyBorder="1" applyAlignment="1">
      <alignment horizontal="center" vertical="center" wrapText="1"/>
    </xf>
    <xf numFmtId="0" fontId="29" fillId="0" borderId="13" xfId="73" applyFont="1" applyBorder="1" applyAlignment="1">
      <alignment/>
    </xf>
    <xf numFmtId="0" fontId="29" fillId="0" borderId="15" xfId="73" applyFont="1" applyBorder="1" applyAlignment="1">
      <alignment/>
    </xf>
    <xf numFmtId="0" fontId="29" fillId="0" borderId="12" xfId="73" applyFont="1" applyBorder="1" applyAlignment="1">
      <alignment/>
    </xf>
    <xf numFmtId="0" fontId="29" fillId="0" borderId="15" xfId="73" applyFont="1" applyBorder="1" applyAlignment="1">
      <alignment wrapText="1"/>
    </xf>
    <xf numFmtId="0" fontId="64" fillId="14" borderId="30" xfId="0" applyFont="1" applyFill="1" applyBorder="1" applyAlignment="1">
      <alignment horizontal="center" vertical="center"/>
    </xf>
    <xf numFmtId="0" fontId="64" fillId="14" borderId="31" xfId="0" applyFont="1" applyFill="1" applyBorder="1" applyAlignment="1">
      <alignment horizontal="center" vertical="center"/>
    </xf>
    <xf numFmtId="0" fontId="64" fillId="14" borderId="25" xfId="0" applyFont="1" applyFill="1" applyBorder="1" applyAlignment="1">
      <alignment horizontal="center" vertical="center"/>
    </xf>
    <xf numFmtId="0" fontId="64" fillId="14" borderId="28" xfId="0" applyFont="1" applyFill="1" applyBorder="1" applyAlignment="1">
      <alignment horizontal="center" vertical="center"/>
    </xf>
    <xf numFmtId="0" fontId="64" fillId="14" borderId="16" xfId="0" applyFont="1" applyFill="1" applyBorder="1" applyAlignment="1">
      <alignment horizontal="center" vertical="center"/>
    </xf>
    <xf numFmtId="0" fontId="64" fillId="14" borderId="29" xfId="0" applyFont="1" applyFill="1" applyBorder="1" applyAlignment="1">
      <alignment horizontal="center" vertical="center"/>
    </xf>
    <xf numFmtId="0" fontId="64" fillId="14" borderId="44" xfId="0" applyFont="1" applyFill="1" applyBorder="1" applyAlignment="1">
      <alignment horizontal="center" vertical="center" wrapText="1"/>
    </xf>
    <xf numFmtId="0" fontId="64" fillId="14" borderId="31" xfId="0" applyFont="1" applyFill="1" applyBorder="1" applyAlignment="1">
      <alignment horizontal="center" vertical="center" wrapText="1"/>
    </xf>
    <xf numFmtId="0" fontId="64" fillId="14" borderId="43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/>
    </xf>
    <xf numFmtId="164" fontId="64" fillId="35" borderId="23" xfId="0" applyNumberFormat="1" applyFont="1" applyFill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164" fontId="63" fillId="0" borderId="31" xfId="0" applyNumberFormat="1" applyFont="1" applyBorder="1" applyAlignment="1">
      <alignment horizontal="center" vertical="center"/>
    </xf>
    <xf numFmtId="10" fontId="63" fillId="35" borderId="31" xfId="85" applyNumberFormat="1" applyFont="1" applyFill="1" applyBorder="1" applyAlignment="1">
      <alignment horizontal="center" vertical="center"/>
    </xf>
    <xf numFmtId="164" fontId="63" fillId="0" borderId="25" xfId="0" applyNumberFormat="1" applyFont="1" applyBorder="1" applyAlignment="1">
      <alignment horizontal="center" vertical="center"/>
    </xf>
    <xf numFmtId="164" fontId="63" fillId="35" borderId="31" xfId="0" applyNumberFormat="1" applyFont="1" applyFill="1" applyBorder="1" applyAlignment="1">
      <alignment horizontal="center" vertical="center"/>
    </xf>
    <xf numFmtId="9" fontId="63" fillId="35" borderId="31" xfId="85" applyFont="1" applyFill="1" applyBorder="1" applyAlignment="1">
      <alignment horizontal="center" vertical="center"/>
    </xf>
    <xf numFmtId="164" fontId="64" fillId="0" borderId="25" xfId="0" applyNumberFormat="1" applyFont="1" applyBorder="1" applyAlignment="1">
      <alignment horizontal="center" vertical="center"/>
    </xf>
    <xf numFmtId="9" fontId="63" fillId="35" borderId="31" xfId="0" applyNumberFormat="1" applyFont="1" applyFill="1" applyBorder="1" applyAlignment="1">
      <alignment horizontal="center" vertical="center"/>
    </xf>
    <xf numFmtId="4" fontId="63" fillId="0" borderId="31" xfId="0" applyNumberFormat="1" applyFont="1" applyBorder="1" applyAlignment="1">
      <alignment horizontal="center" vertical="center"/>
    </xf>
    <xf numFmtId="10" fontId="63" fillId="0" borderId="31" xfId="0" applyNumberFormat="1" applyFont="1" applyBorder="1" applyAlignment="1">
      <alignment horizontal="center" vertical="center"/>
    </xf>
    <xf numFmtId="10" fontId="63" fillId="0" borderId="31" xfId="85" applyNumberFormat="1" applyFont="1" applyBorder="1" applyAlignment="1">
      <alignment horizontal="center" vertical="center"/>
    </xf>
    <xf numFmtId="10" fontId="63" fillId="0" borderId="31" xfId="0" applyNumberFormat="1" applyFont="1" applyFill="1" applyBorder="1" applyAlignment="1">
      <alignment horizontal="center" vertical="center"/>
    </xf>
    <xf numFmtId="1" fontId="63" fillId="35" borderId="31" xfId="0" applyNumberFormat="1" applyFont="1" applyFill="1" applyBorder="1" applyAlignment="1">
      <alignment horizontal="center" vertical="center"/>
    </xf>
    <xf numFmtId="9" fontId="63" fillId="0" borderId="31" xfId="85" applyFont="1" applyBorder="1" applyAlignment="1">
      <alignment horizontal="center" vertical="center"/>
    </xf>
    <xf numFmtId="1" fontId="63" fillId="0" borderId="31" xfId="0" applyNumberFormat="1" applyFont="1" applyBorder="1" applyAlignment="1">
      <alignment horizontal="center" vertical="center"/>
    </xf>
    <xf numFmtId="164" fontId="66" fillId="0" borderId="31" xfId="0" applyNumberFormat="1" applyFont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40" fontId="63" fillId="0" borderId="31" xfId="0" applyNumberFormat="1" applyFont="1" applyBorder="1" applyAlignment="1">
      <alignment horizontal="center" vertical="center"/>
    </xf>
    <xf numFmtId="40" fontId="64" fillId="0" borderId="25" xfId="0" applyNumberFormat="1" applyFont="1" applyBorder="1" applyAlignment="1">
      <alignment horizontal="center" vertical="center"/>
    </xf>
    <xf numFmtId="164" fontId="63" fillId="0" borderId="31" xfId="0" applyNumberFormat="1" applyFont="1" applyFill="1" applyBorder="1" applyAlignment="1">
      <alignment horizontal="center" vertical="center"/>
    </xf>
    <xf numFmtId="40" fontId="63" fillId="0" borderId="31" xfId="0" applyNumberFormat="1" applyFont="1" applyFill="1" applyBorder="1" applyAlignment="1">
      <alignment horizontal="center" vertical="center"/>
    </xf>
    <xf numFmtId="164" fontId="64" fillId="0" borderId="25" xfId="0" applyNumberFormat="1" applyFont="1" applyFill="1" applyBorder="1" applyAlignment="1">
      <alignment horizontal="center" vertical="center"/>
    </xf>
    <xf numFmtId="0" fontId="63" fillId="35" borderId="45" xfId="0" applyFont="1" applyFill="1" applyBorder="1" applyAlignment="1">
      <alignment horizontal="center" vertical="center" wrapText="1"/>
    </xf>
    <xf numFmtId="0" fontId="63" fillId="35" borderId="39" xfId="0" applyFont="1" applyFill="1" applyBorder="1" applyAlignment="1">
      <alignment horizontal="center" vertical="center" wrapText="1"/>
    </xf>
    <xf numFmtId="0" fontId="63" fillId="35" borderId="40" xfId="0" applyFont="1" applyFill="1" applyBorder="1" applyAlignment="1">
      <alignment horizontal="center" vertical="center" wrapText="1"/>
    </xf>
    <xf numFmtId="165" fontId="63" fillId="0" borderId="31" xfId="0" applyNumberFormat="1" applyFont="1" applyBorder="1" applyAlignment="1">
      <alignment horizontal="center" vertical="center"/>
    </xf>
    <xf numFmtId="4" fontId="63" fillId="0" borderId="31" xfId="108" applyNumberFormat="1" applyFont="1" applyFill="1" applyBorder="1" applyAlignment="1" applyProtection="1">
      <alignment horizontal="center" vertical="center"/>
      <protection/>
    </xf>
    <xf numFmtId="9" fontId="63" fillId="35" borderId="31" xfId="85" applyFont="1" applyFill="1" applyBorder="1" applyAlignment="1" applyProtection="1">
      <alignment horizontal="center" vertical="center"/>
      <protection/>
    </xf>
    <xf numFmtId="4" fontId="33" fillId="0" borderId="25" xfId="108" applyNumberFormat="1" applyFont="1" applyFill="1" applyBorder="1" applyAlignment="1" applyProtection="1">
      <alignment horizontal="center" vertical="center"/>
      <protection/>
    </xf>
    <xf numFmtId="4" fontId="33" fillId="0" borderId="25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/>
    </xf>
    <xf numFmtId="39" fontId="63" fillId="0" borderId="31" xfId="109" applyNumberFormat="1" applyFont="1" applyFill="1" applyBorder="1" applyAlignment="1" applyProtection="1">
      <alignment horizontal="center" vertical="center"/>
      <protection/>
    </xf>
    <xf numFmtId="10" fontId="63" fillId="0" borderId="31" xfId="85" applyNumberFormat="1" applyFont="1" applyFill="1" applyBorder="1" applyAlignment="1" applyProtection="1">
      <alignment horizontal="center" vertical="center"/>
      <protection/>
    </xf>
    <xf numFmtId="164" fontId="64" fillId="14" borderId="27" xfId="0" applyNumberFormat="1" applyFont="1" applyFill="1" applyBorder="1" applyAlignment="1">
      <alignment horizontal="center" vertical="center"/>
    </xf>
    <xf numFmtId="169" fontId="61" fillId="35" borderId="27" xfId="107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vertical="center"/>
    </xf>
    <xf numFmtId="0" fontId="67" fillId="0" borderId="46" xfId="0" applyFont="1" applyFill="1" applyBorder="1" applyAlignment="1">
      <alignment horizontal="justify" vertical="center" wrapText="1"/>
    </xf>
    <xf numFmtId="0" fontId="67" fillId="0" borderId="47" xfId="0" applyFont="1" applyFill="1" applyBorder="1" applyAlignment="1">
      <alignment horizontal="justify" vertical="center" wrapText="1"/>
    </xf>
    <xf numFmtId="0" fontId="67" fillId="0" borderId="48" xfId="0" applyFont="1" applyFill="1" applyBorder="1" applyAlignment="1">
      <alignment horizontal="justify" vertical="center" wrapText="1"/>
    </xf>
    <xf numFmtId="0" fontId="67" fillId="0" borderId="38" xfId="0" applyFont="1" applyFill="1" applyBorder="1" applyAlignment="1">
      <alignment horizontal="justify" vertical="center" wrapText="1"/>
    </xf>
    <xf numFmtId="0" fontId="67" fillId="0" borderId="49" xfId="0" applyFont="1" applyFill="1" applyBorder="1" applyAlignment="1">
      <alignment horizontal="justify" vertical="center" wrapText="1"/>
    </xf>
    <xf numFmtId="0" fontId="67" fillId="0" borderId="50" xfId="0" applyFont="1" applyFill="1" applyBorder="1" applyAlignment="1">
      <alignment horizontal="justify" vertical="center" wrapText="1"/>
    </xf>
    <xf numFmtId="0" fontId="68" fillId="36" borderId="35" xfId="0" applyFont="1" applyFill="1" applyBorder="1" applyAlignment="1">
      <alignment horizontal="center" vertical="center"/>
    </xf>
    <xf numFmtId="0" fontId="68" fillId="36" borderId="35" xfId="0" applyFont="1" applyFill="1" applyBorder="1" applyAlignment="1">
      <alignment horizontal="center" vertical="center" wrapText="1"/>
    </xf>
    <xf numFmtId="0" fontId="67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68" fillId="36" borderId="35" xfId="0" applyFont="1" applyFill="1" applyBorder="1" applyAlignment="1">
      <alignment horizontal="left" vertical="center"/>
    </xf>
    <xf numFmtId="0" fontId="67" fillId="37" borderId="0" xfId="0" applyFont="1" applyFill="1" applyAlignment="1">
      <alignment horizontal="center" vertical="center" wrapText="1"/>
    </xf>
    <xf numFmtId="0" fontId="67" fillId="37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70" fillId="36" borderId="46" xfId="0" applyFont="1" applyFill="1" applyBorder="1" applyAlignment="1">
      <alignment horizontal="justify" vertical="center"/>
    </xf>
    <xf numFmtId="0" fontId="70" fillId="36" borderId="47" xfId="0" applyFont="1" applyFill="1" applyBorder="1" applyAlignment="1">
      <alignment horizontal="justify" vertical="center"/>
    </xf>
    <xf numFmtId="0" fontId="70" fillId="36" borderId="48" xfId="0" applyFont="1" applyFill="1" applyBorder="1" applyAlignment="1">
      <alignment horizontal="justify" vertical="center"/>
    </xf>
    <xf numFmtId="0" fontId="70" fillId="36" borderId="38" xfId="0" applyFont="1" applyFill="1" applyBorder="1" applyAlignment="1">
      <alignment horizontal="justify" vertical="center"/>
    </xf>
    <xf numFmtId="0" fontId="70" fillId="36" borderId="49" xfId="0" applyFont="1" applyFill="1" applyBorder="1" applyAlignment="1">
      <alignment horizontal="justify" vertical="center"/>
    </xf>
    <xf numFmtId="0" fontId="70" fillId="36" borderId="50" xfId="0" applyFont="1" applyFill="1" applyBorder="1" applyAlignment="1">
      <alignment horizontal="justify" vertical="center"/>
    </xf>
    <xf numFmtId="0" fontId="68" fillId="36" borderId="39" xfId="0" applyFont="1" applyFill="1" applyBorder="1" applyAlignment="1">
      <alignment horizontal="left" vertical="center" wrapText="1"/>
    </xf>
    <xf numFmtId="0" fontId="68" fillId="36" borderId="51" xfId="0" applyFont="1" applyFill="1" applyBorder="1" applyAlignment="1">
      <alignment horizontal="left" vertical="center" wrapText="1"/>
    </xf>
    <xf numFmtId="0" fontId="68" fillId="36" borderId="52" xfId="0" applyFont="1" applyFill="1" applyBorder="1" applyAlignment="1">
      <alignment horizontal="left" vertical="center" wrapText="1"/>
    </xf>
    <xf numFmtId="0" fontId="68" fillId="36" borderId="35" xfId="0" applyFont="1" applyFill="1" applyBorder="1" applyAlignment="1">
      <alignment horizontal="left" vertical="center" wrapText="1"/>
    </xf>
    <xf numFmtId="0" fontId="33" fillId="33" borderId="44" xfId="0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 vertical="center"/>
    </xf>
    <xf numFmtId="0" fontId="64" fillId="14" borderId="44" xfId="0" applyFont="1" applyFill="1" applyBorder="1" applyAlignment="1">
      <alignment horizontal="center" vertical="center"/>
    </xf>
    <xf numFmtId="0" fontId="64" fillId="14" borderId="42" xfId="0" applyFont="1" applyFill="1" applyBorder="1" applyAlignment="1">
      <alignment horizontal="center" vertical="center"/>
    </xf>
    <xf numFmtId="0" fontId="31" fillId="33" borderId="44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29" fillId="0" borderId="0" xfId="73" applyFont="1" applyAlignment="1">
      <alignment/>
    </xf>
    <xf numFmtId="0" fontId="64" fillId="14" borderId="54" xfId="0" applyFont="1" applyFill="1" applyBorder="1" applyAlignment="1">
      <alignment horizontal="center" vertical="center" wrapText="1"/>
    </xf>
    <xf numFmtId="0" fontId="64" fillId="14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64" fillId="35" borderId="54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64" fillId="14" borderId="30" xfId="0" applyFont="1" applyFill="1" applyBorder="1" applyAlignment="1">
      <alignment horizontal="center" vertical="center"/>
    </xf>
    <xf numFmtId="0" fontId="64" fillId="14" borderId="31" xfId="0" applyFont="1" applyFill="1" applyBorder="1" applyAlignment="1">
      <alignment horizontal="center" vertical="center"/>
    </xf>
    <xf numFmtId="0" fontId="64" fillId="14" borderId="25" xfId="0" applyFont="1" applyFill="1" applyBorder="1" applyAlignment="1">
      <alignment horizontal="center" vertical="center"/>
    </xf>
    <xf numFmtId="0" fontId="67" fillId="38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64" fillId="14" borderId="53" xfId="0" applyFont="1" applyFill="1" applyBorder="1" applyAlignment="1">
      <alignment horizontal="center" vertical="center"/>
    </xf>
    <xf numFmtId="0" fontId="34" fillId="0" borderId="0" xfId="0" applyFont="1" applyAlignment="1">
      <alignment horizontal="justify" vertical="center" wrapText="1"/>
    </xf>
    <xf numFmtId="0" fontId="64" fillId="35" borderId="30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/>
    </xf>
    <xf numFmtId="0" fontId="64" fillId="35" borderId="25" xfId="0" applyFont="1" applyFill="1" applyBorder="1" applyAlignment="1">
      <alignment horizontal="center" vertical="center"/>
    </xf>
    <xf numFmtId="0" fontId="67" fillId="38" borderId="0" xfId="0" applyFont="1" applyFill="1" applyAlignment="1">
      <alignment horizontal="center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left" vertical="center" wrapText="1"/>
    </xf>
    <xf numFmtId="0" fontId="64" fillId="14" borderId="30" xfId="0" applyFont="1" applyFill="1" applyBorder="1" applyAlignment="1">
      <alignment horizontal="center" vertical="center" wrapText="1"/>
    </xf>
    <xf numFmtId="0" fontId="64" fillId="14" borderId="44" xfId="0" applyFont="1" applyFill="1" applyBorder="1" applyAlignment="1">
      <alignment horizontal="center" vertical="center" wrapText="1"/>
    </xf>
    <xf numFmtId="0" fontId="64" fillId="14" borderId="53" xfId="0" applyFont="1" applyFill="1" applyBorder="1" applyAlignment="1">
      <alignment horizontal="center" vertical="center" wrapText="1"/>
    </xf>
    <xf numFmtId="0" fontId="64" fillId="14" borderId="4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34" fillId="39" borderId="0" xfId="0" applyFont="1" applyFill="1" applyAlignment="1">
      <alignment horizontal="justify" vertical="center" wrapText="1"/>
    </xf>
    <xf numFmtId="0" fontId="64" fillId="14" borderId="43" xfId="0" applyFont="1" applyFill="1" applyBorder="1" applyAlignment="1">
      <alignment horizontal="center" vertical="center" wrapText="1"/>
    </xf>
    <xf numFmtId="0" fontId="64" fillId="14" borderId="10" xfId="0" applyFont="1" applyFill="1" applyBorder="1" applyAlignment="1">
      <alignment horizontal="center" vertical="center" wrapText="1"/>
    </xf>
    <xf numFmtId="0" fontId="64" fillId="14" borderId="55" xfId="0" applyFont="1" applyFill="1" applyBorder="1" applyAlignment="1">
      <alignment horizontal="center" vertical="center" wrapText="1"/>
    </xf>
    <xf numFmtId="0" fontId="64" fillId="14" borderId="56" xfId="0" applyFont="1" applyFill="1" applyBorder="1" applyAlignment="1">
      <alignment horizontal="center" vertical="center" wrapText="1"/>
    </xf>
    <xf numFmtId="0" fontId="64" fillId="14" borderId="57" xfId="0" applyFont="1" applyFill="1" applyBorder="1" applyAlignment="1">
      <alignment horizontal="center" vertical="center" wrapText="1"/>
    </xf>
    <xf numFmtId="0" fontId="64" fillId="14" borderId="58" xfId="0" applyFont="1" applyFill="1" applyBorder="1" applyAlignment="1">
      <alignment horizontal="center" vertical="center" wrapText="1"/>
    </xf>
    <xf numFmtId="0" fontId="64" fillId="14" borderId="59" xfId="0" applyFont="1" applyFill="1" applyBorder="1" applyAlignment="1">
      <alignment horizontal="center" vertical="center" wrapText="1"/>
    </xf>
    <xf numFmtId="0" fontId="64" fillId="14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33" fillId="14" borderId="55" xfId="0" applyFont="1" applyFill="1" applyBorder="1" applyAlignment="1">
      <alignment horizontal="center" vertical="center" wrapText="1"/>
    </xf>
    <xf numFmtId="0" fontId="33" fillId="14" borderId="57" xfId="0" applyFont="1" applyFill="1" applyBorder="1" applyAlignment="1">
      <alignment horizontal="center" vertical="center" wrapText="1"/>
    </xf>
    <xf numFmtId="0" fontId="33" fillId="14" borderId="58" xfId="0" applyFont="1" applyFill="1" applyBorder="1" applyAlignment="1">
      <alignment horizontal="center" vertical="center" wrapText="1"/>
    </xf>
    <xf numFmtId="0" fontId="33" fillId="14" borderId="11" xfId="0" applyFont="1" applyFill="1" applyBorder="1" applyAlignment="1">
      <alignment horizontal="center" vertical="center" wrapText="1"/>
    </xf>
    <xf numFmtId="0" fontId="64" fillId="14" borderId="28" xfId="0" applyFont="1" applyFill="1" applyBorder="1" applyAlignment="1">
      <alignment horizontal="center" vertical="center"/>
    </xf>
    <xf numFmtId="0" fontId="64" fillId="14" borderId="16" xfId="0" applyFont="1" applyFill="1" applyBorder="1" applyAlignment="1">
      <alignment horizontal="center" vertical="center"/>
    </xf>
    <xf numFmtId="0" fontId="64" fillId="14" borderId="29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 horizontal="center" vertical="center"/>
    </xf>
    <xf numFmtId="0" fontId="72" fillId="38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2" fillId="0" borderId="53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1" fillId="35" borderId="44" xfId="0" applyFont="1" applyFill="1" applyBorder="1" applyAlignment="1">
      <alignment horizontal="justify" vertical="center" wrapText="1"/>
    </xf>
    <xf numFmtId="0" fontId="61" fillId="35" borderId="42" xfId="0" applyFont="1" applyFill="1" applyBorder="1" applyAlignment="1">
      <alignment horizontal="justify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62" fillId="14" borderId="0" xfId="0" applyFont="1" applyFill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0" borderId="44" xfId="0" applyFont="1" applyBorder="1" applyAlignment="1">
      <alignment horizontal="center" vertical="center" wrapText="1"/>
    </xf>
  </cellXfs>
  <cellStyles count="10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Neutra 2" xfId="78"/>
    <cellStyle name="Neutro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Porcentagem 2" xfId="86"/>
    <cellStyle name="Ruim" xfId="87"/>
    <cellStyle name="Saída" xfId="88"/>
    <cellStyle name="Saída 2" xfId="89"/>
    <cellStyle name="Comma [0]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  <cellStyle name="Vírgula 2" xfId="108"/>
    <cellStyle name="Vírgula 3" xfId="109"/>
    <cellStyle name="Vírgula 3 2" xfId="110"/>
    <cellStyle name="Vírgula 4" xfId="111"/>
    <cellStyle name="Vírgula 4 2" xfId="112"/>
    <cellStyle name="Vírgula 5" xfId="113"/>
    <cellStyle name="Vírgula 5 2" xfId="114"/>
    <cellStyle name="Vírgula 6" xfId="115"/>
    <cellStyle name="Vírgula 7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Relationship Id="rId2" Type="http://schemas.openxmlformats.org/officeDocument/2006/relationships/hyperlink" Target="#'Geral - Mensal'!A1" /><Relationship Id="rId3" Type="http://schemas.openxmlformats.org/officeDocument/2006/relationships/hyperlink" Target="#'Geral - Mensal'!A1" /><Relationship Id="rId4" Type="http://schemas.openxmlformats.org/officeDocument/2006/relationships/hyperlink" Target="#'Geral - Mensal'!A1" /><Relationship Id="rId5" Type="http://schemas.openxmlformats.org/officeDocument/2006/relationships/hyperlink" Target="#'Geral - Mensal'!A1" /><Relationship Id="rId6" Type="http://schemas.openxmlformats.org/officeDocument/2006/relationships/hyperlink" Target="#'Geral - Mensal'!A1" /><Relationship Id="rId7" Type="http://schemas.openxmlformats.org/officeDocument/2006/relationships/hyperlink" Target="#'Geral - Mensal'!A1" /><Relationship Id="rId8" Type="http://schemas.openxmlformats.org/officeDocument/2006/relationships/hyperlink" Target="#'Geral - Mensal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114300</xdr:colOff>
      <xdr:row>3</xdr:row>
      <xdr:rowOff>161925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7381875" y="190500"/>
          <a:ext cx="723900" cy="542925"/>
        </a:xfrm>
        <a:prstGeom prst="leftArrow">
          <a:avLst>
            <a:gd name="adj" fmla="val -125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723900</xdr:colOff>
      <xdr:row>3</xdr:row>
      <xdr:rowOff>171450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1934825" y="190500"/>
          <a:ext cx="723900" cy="542925"/>
        </a:xfrm>
        <a:prstGeom prst="leftArrow">
          <a:avLst>
            <a:gd name="adj" fmla="val -125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400050</xdr:colOff>
      <xdr:row>17</xdr:row>
      <xdr:rowOff>19050</xdr:rowOff>
    </xdr:to>
    <xdr:sp>
      <xdr:nvSpPr>
        <xdr:cNvPr id="2" name="Seta para cima 2">
          <a:hlinkClick r:id="rId2"/>
        </xdr:cNvPr>
        <xdr:cNvSpPr>
          <a:spLocks/>
        </xdr:cNvSpPr>
      </xdr:nvSpPr>
      <xdr:spPr>
        <a:xfrm>
          <a:off x="11934825" y="2562225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400050</xdr:colOff>
      <xdr:row>64</xdr:row>
      <xdr:rowOff>28575</xdr:rowOff>
    </xdr:to>
    <xdr:sp>
      <xdr:nvSpPr>
        <xdr:cNvPr id="3" name="Seta para cima 10">
          <a:hlinkClick r:id="rId3"/>
        </xdr:cNvPr>
        <xdr:cNvSpPr>
          <a:spLocks/>
        </xdr:cNvSpPr>
      </xdr:nvSpPr>
      <xdr:spPr>
        <a:xfrm>
          <a:off x="11934825" y="11858625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400050</xdr:colOff>
      <xdr:row>169</xdr:row>
      <xdr:rowOff>38100</xdr:rowOff>
    </xdr:to>
    <xdr:sp>
      <xdr:nvSpPr>
        <xdr:cNvPr id="4" name="Seta para cima 11">
          <a:hlinkClick r:id="rId4"/>
        </xdr:cNvPr>
        <xdr:cNvSpPr>
          <a:spLocks/>
        </xdr:cNvSpPr>
      </xdr:nvSpPr>
      <xdr:spPr>
        <a:xfrm>
          <a:off x="11934825" y="33480375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400050</xdr:colOff>
      <xdr:row>238</xdr:row>
      <xdr:rowOff>38100</xdr:rowOff>
    </xdr:to>
    <xdr:sp>
      <xdr:nvSpPr>
        <xdr:cNvPr id="5" name="Seta para cima 12">
          <a:hlinkClick r:id="rId5"/>
        </xdr:cNvPr>
        <xdr:cNvSpPr>
          <a:spLocks/>
        </xdr:cNvSpPr>
      </xdr:nvSpPr>
      <xdr:spPr>
        <a:xfrm>
          <a:off x="11934825" y="48748950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314</xdr:row>
      <xdr:rowOff>0</xdr:rowOff>
    </xdr:from>
    <xdr:to>
      <xdr:col>9</xdr:col>
      <xdr:colOff>400050</xdr:colOff>
      <xdr:row>317</xdr:row>
      <xdr:rowOff>0</xdr:rowOff>
    </xdr:to>
    <xdr:sp>
      <xdr:nvSpPr>
        <xdr:cNvPr id="6" name="Seta para cima 13">
          <a:hlinkClick r:id="rId6"/>
        </xdr:cNvPr>
        <xdr:cNvSpPr>
          <a:spLocks/>
        </xdr:cNvSpPr>
      </xdr:nvSpPr>
      <xdr:spPr>
        <a:xfrm>
          <a:off x="11934825" y="64312800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359</xdr:row>
      <xdr:rowOff>0</xdr:rowOff>
    </xdr:from>
    <xdr:to>
      <xdr:col>9</xdr:col>
      <xdr:colOff>400050</xdr:colOff>
      <xdr:row>362</xdr:row>
      <xdr:rowOff>19050</xdr:rowOff>
    </xdr:to>
    <xdr:sp>
      <xdr:nvSpPr>
        <xdr:cNvPr id="7" name="Seta para cima 14">
          <a:hlinkClick r:id="rId7"/>
        </xdr:cNvPr>
        <xdr:cNvSpPr>
          <a:spLocks/>
        </xdr:cNvSpPr>
      </xdr:nvSpPr>
      <xdr:spPr>
        <a:xfrm>
          <a:off x="11934825" y="74171175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371</xdr:row>
      <xdr:rowOff>0</xdr:rowOff>
    </xdr:from>
    <xdr:to>
      <xdr:col>9</xdr:col>
      <xdr:colOff>400050</xdr:colOff>
      <xdr:row>374</xdr:row>
      <xdr:rowOff>9525</xdr:rowOff>
    </xdr:to>
    <xdr:sp>
      <xdr:nvSpPr>
        <xdr:cNvPr id="8" name="Seta para cima 15">
          <a:hlinkClick r:id="rId8"/>
        </xdr:cNvPr>
        <xdr:cNvSpPr>
          <a:spLocks/>
        </xdr:cNvSpPr>
      </xdr:nvSpPr>
      <xdr:spPr>
        <a:xfrm>
          <a:off x="11934825" y="76457175"/>
          <a:ext cx="400050" cy="5905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723900</xdr:colOff>
      <xdr:row>2</xdr:row>
      <xdr:rowOff>247650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467725" y="295275"/>
          <a:ext cx="723900" cy="542925"/>
        </a:xfrm>
        <a:prstGeom prst="leftArrow">
          <a:avLst>
            <a:gd name="adj" fmla="val -125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1" max="1" width="13.28125" style="130" bestFit="1" customWidth="1"/>
    <col min="2" max="2" width="27.7109375" style="0" customWidth="1"/>
    <col min="3" max="6" width="15.140625" style="0" customWidth="1"/>
  </cols>
  <sheetData>
    <row r="1" spans="1:6" ht="15">
      <c r="A1" s="248" t="s">
        <v>255</v>
      </c>
      <c r="B1" s="248"/>
      <c r="C1" s="248"/>
      <c r="D1" s="248"/>
      <c r="E1" s="248"/>
      <c r="F1" s="248"/>
    </row>
    <row r="2" spans="1:6" ht="15">
      <c r="A2" s="248" t="s">
        <v>275</v>
      </c>
      <c r="B2" s="248"/>
      <c r="C2" s="248"/>
      <c r="D2" s="248"/>
      <c r="E2" s="248"/>
      <c r="F2" s="248"/>
    </row>
    <row r="3" ht="15">
      <c r="A3" s="128"/>
    </row>
    <row r="4" spans="1:6" ht="15.75" customHeight="1">
      <c r="A4" s="249" t="s">
        <v>256</v>
      </c>
      <c r="B4" s="249"/>
      <c r="C4" s="249"/>
      <c r="D4" s="249"/>
      <c r="E4" s="249"/>
      <c r="F4" s="249"/>
    </row>
    <row r="5" spans="1:6" ht="15" customHeight="1">
      <c r="A5" s="136" t="s">
        <v>257</v>
      </c>
      <c r="B5" s="259"/>
      <c r="C5" s="260"/>
      <c r="D5" s="260"/>
      <c r="E5" s="260"/>
      <c r="F5" s="261"/>
    </row>
    <row r="6" spans="1:6" ht="15">
      <c r="A6" s="131" t="s">
        <v>223</v>
      </c>
      <c r="B6" s="250"/>
      <c r="C6" s="251"/>
      <c r="D6" s="251"/>
      <c r="E6" s="251"/>
      <c r="F6" s="252"/>
    </row>
    <row r="7" spans="1:6" s="120" customFormat="1" ht="15">
      <c r="A7" s="131" t="s">
        <v>276</v>
      </c>
      <c r="B7" s="137"/>
      <c r="C7" s="132" t="s">
        <v>258</v>
      </c>
      <c r="D7" s="137"/>
      <c r="E7" s="132" t="s">
        <v>259</v>
      </c>
      <c r="F7" s="137"/>
    </row>
    <row r="8" spans="1:6" ht="15">
      <c r="A8" s="133" t="s">
        <v>224</v>
      </c>
      <c r="B8" s="262"/>
      <c r="C8" s="262"/>
      <c r="D8" s="262"/>
      <c r="E8" s="262"/>
      <c r="F8" s="262"/>
    </row>
    <row r="9" spans="1:6" ht="15">
      <c r="A9" s="133" t="s">
        <v>222</v>
      </c>
      <c r="B9" s="262"/>
      <c r="C9" s="262"/>
      <c r="D9" s="262"/>
      <c r="E9" s="262"/>
      <c r="F9" s="262"/>
    </row>
    <row r="10" ht="15">
      <c r="A10" s="129"/>
    </row>
    <row r="11" spans="1:6" ht="30">
      <c r="A11" s="135" t="s">
        <v>260</v>
      </c>
      <c r="B11" s="135" t="s">
        <v>261</v>
      </c>
      <c r="C11" s="135" t="s">
        <v>262</v>
      </c>
      <c r="D11" s="135" t="s">
        <v>263</v>
      </c>
      <c r="E11" s="135" t="s">
        <v>264</v>
      </c>
      <c r="F11" s="135" t="s">
        <v>265</v>
      </c>
    </row>
    <row r="12" spans="1:6" ht="409.5">
      <c r="A12" s="138">
        <v>1</v>
      </c>
      <c r="B12" s="132" t="s">
        <v>306</v>
      </c>
      <c r="C12" s="134">
        <v>12</v>
      </c>
      <c r="D12" s="139"/>
      <c r="E12" s="139"/>
      <c r="F12" s="139">
        <f>D12*E12</f>
        <v>0</v>
      </c>
    </row>
    <row r="13" spans="1:6" s="120" customFormat="1" ht="15">
      <c r="A13" s="138"/>
      <c r="B13" s="132"/>
      <c r="C13" s="134"/>
      <c r="D13" s="139"/>
      <c r="E13" s="139"/>
      <c r="F13" s="139">
        <f>D13*E13</f>
        <v>0</v>
      </c>
    </row>
    <row r="14" spans="1:6" s="120" customFormat="1" ht="15">
      <c r="A14" s="138"/>
      <c r="B14" s="132"/>
      <c r="C14" s="134"/>
      <c r="D14" s="139"/>
      <c r="E14" s="139"/>
      <c r="F14" s="139">
        <f>D14*E14</f>
        <v>0</v>
      </c>
    </row>
    <row r="15" spans="1:6" ht="15">
      <c r="A15" s="138"/>
      <c r="B15" s="132"/>
      <c r="C15" s="134"/>
      <c r="D15" s="139"/>
      <c r="E15" s="139"/>
      <c r="F15" s="139">
        <f>D15*E15</f>
        <v>0</v>
      </c>
    </row>
    <row r="16" spans="1:6" ht="15">
      <c r="A16" s="138"/>
      <c r="B16" s="132"/>
      <c r="C16" s="134"/>
      <c r="D16" s="139"/>
      <c r="E16" s="139"/>
      <c r="F16" s="139">
        <f>D16*E16</f>
        <v>0</v>
      </c>
    </row>
    <row r="17" spans="1:6" ht="15">
      <c r="A17" s="138"/>
      <c r="B17" s="132"/>
      <c r="C17" s="134"/>
      <c r="D17" s="139"/>
      <c r="E17" s="139"/>
      <c r="F17" s="139">
        <f>D17*E17</f>
        <v>0</v>
      </c>
    </row>
    <row r="18" ht="15">
      <c r="A18" s="129"/>
    </row>
    <row r="19" spans="1:6" ht="15">
      <c r="A19" s="245" t="s">
        <v>266</v>
      </c>
      <c r="B19" s="245"/>
      <c r="C19" s="245"/>
      <c r="D19" s="245"/>
      <c r="E19" s="245"/>
      <c r="F19" s="245"/>
    </row>
    <row r="20" spans="1:6" s="120" customFormat="1" ht="15">
      <c r="A20" s="253"/>
      <c r="B20" s="254"/>
      <c r="C20" s="254"/>
      <c r="D20" s="254"/>
      <c r="E20" s="254"/>
      <c r="F20" s="255"/>
    </row>
    <row r="21" spans="1:6" ht="15">
      <c r="A21" s="256"/>
      <c r="B21" s="257"/>
      <c r="C21" s="257"/>
      <c r="D21" s="257"/>
      <c r="E21" s="257"/>
      <c r="F21" s="258"/>
    </row>
    <row r="22" ht="15">
      <c r="A22" s="129"/>
    </row>
    <row r="23" spans="1:6" ht="15">
      <c r="A23" s="249" t="s">
        <v>267</v>
      </c>
      <c r="B23" s="249"/>
      <c r="C23" s="249"/>
      <c r="D23" s="249"/>
      <c r="E23" s="249"/>
      <c r="F23" s="249"/>
    </row>
    <row r="24" spans="1:6" s="120" customFormat="1" ht="15">
      <c r="A24" s="249"/>
      <c r="B24" s="249"/>
      <c r="C24" s="249"/>
      <c r="D24" s="249"/>
      <c r="E24" s="249"/>
      <c r="F24" s="249"/>
    </row>
    <row r="25" spans="1:6" s="120" customFormat="1" ht="15">
      <c r="A25" s="237"/>
      <c r="B25" s="238"/>
      <c r="C25" s="238"/>
      <c r="D25" s="238"/>
      <c r="E25" s="238"/>
      <c r="F25" s="239"/>
    </row>
    <row r="26" spans="1:6" ht="15">
      <c r="A26" s="240"/>
      <c r="B26" s="241"/>
      <c r="C26" s="241"/>
      <c r="D26" s="241"/>
      <c r="E26" s="241"/>
      <c r="F26" s="242"/>
    </row>
    <row r="27" ht="15">
      <c r="A27" s="129"/>
    </row>
    <row r="28" spans="1:6" ht="15">
      <c r="A28" s="245" t="s">
        <v>268</v>
      </c>
      <c r="B28" s="245"/>
      <c r="C28" s="245"/>
      <c r="D28" s="245"/>
      <c r="E28" s="245"/>
      <c r="F28" s="245"/>
    </row>
    <row r="29" spans="1:6" s="120" customFormat="1" ht="15">
      <c r="A29" s="237"/>
      <c r="B29" s="238"/>
      <c r="C29" s="238"/>
      <c r="D29" s="238"/>
      <c r="E29" s="238"/>
      <c r="F29" s="239"/>
    </row>
    <row r="30" spans="1:6" ht="15">
      <c r="A30" s="240"/>
      <c r="B30" s="241"/>
      <c r="C30" s="241"/>
      <c r="D30" s="241"/>
      <c r="E30" s="241"/>
      <c r="F30" s="242"/>
    </row>
    <row r="31" ht="15">
      <c r="A31" s="129"/>
    </row>
    <row r="32" spans="1:6" ht="15" customHeight="1">
      <c r="A32" s="245" t="s">
        <v>269</v>
      </c>
      <c r="B32" s="245"/>
      <c r="C32" s="245"/>
      <c r="D32" s="245"/>
      <c r="E32" s="245"/>
      <c r="F32" s="245"/>
    </row>
    <row r="33" spans="1:6" ht="15">
      <c r="A33" s="243" t="s">
        <v>270</v>
      </c>
      <c r="B33" s="243"/>
      <c r="C33" s="243"/>
      <c r="D33" s="243"/>
      <c r="E33" s="244" t="s">
        <v>226</v>
      </c>
      <c r="F33" s="244"/>
    </row>
    <row r="34" spans="1:6" s="120" customFormat="1" ht="15">
      <c r="A34" s="247" t="s">
        <v>307</v>
      </c>
      <c r="B34" s="247"/>
      <c r="C34" s="247"/>
      <c r="D34" s="247"/>
      <c r="E34" s="246">
        <v>10</v>
      </c>
      <c r="F34" s="246"/>
    </row>
    <row r="35" spans="1:6" s="120" customFormat="1" ht="15">
      <c r="A35" s="247"/>
      <c r="B35" s="247"/>
      <c r="C35" s="247"/>
      <c r="D35" s="247"/>
      <c r="E35" s="246"/>
      <c r="F35" s="246"/>
    </row>
    <row r="36" spans="1:6" s="120" customFormat="1" ht="15">
      <c r="A36" s="247"/>
      <c r="B36" s="247"/>
      <c r="C36" s="247"/>
      <c r="D36" s="247"/>
      <c r="E36" s="246"/>
      <c r="F36" s="246"/>
    </row>
    <row r="37" spans="1:6" ht="15">
      <c r="A37" s="247"/>
      <c r="B37" s="247"/>
      <c r="C37" s="247"/>
      <c r="D37" s="247"/>
      <c r="E37" s="246"/>
      <c r="F37" s="246"/>
    </row>
    <row r="38" ht="15">
      <c r="A38" s="129"/>
    </row>
    <row r="39" spans="1:6" ht="15" customHeight="1">
      <c r="A39" s="245" t="s">
        <v>271</v>
      </c>
      <c r="B39" s="245"/>
      <c r="C39" s="245"/>
      <c r="D39" s="245"/>
      <c r="E39" s="245"/>
      <c r="F39" s="245"/>
    </row>
    <row r="40" spans="1:6" ht="15">
      <c r="A40" s="243" t="s">
        <v>272</v>
      </c>
      <c r="B40" s="243"/>
      <c r="C40" s="243"/>
      <c r="D40" s="134" t="s">
        <v>226</v>
      </c>
      <c r="E40" s="244" t="s">
        <v>273</v>
      </c>
      <c r="F40" s="244"/>
    </row>
    <row r="41" spans="1:6" s="120" customFormat="1" ht="15">
      <c r="A41" s="243"/>
      <c r="B41" s="243"/>
      <c r="C41" s="243"/>
      <c r="D41" s="134"/>
      <c r="E41" s="244"/>
      <c r="F41" s="244"/>
    </row>
    <row r="42" spans="1:6" s="120" customFormat="1" ht="15">
      <c r="A42" s="243"/>
      <c r="B42" s="243"/>
      <c r="C42" s="243"/>
      <c r="D42" s="134"/>
      <c r="E42" s="244"/>
      <c r="F42" s="244"/>
    </row>
    <row r="43" spans="1:6" s="120" customFormat="1" ht="15">
      <c r="A43" s="243"/>
      <c r="B43" s="243"/>
      <c r="C43" s="243"/>
      <c r="D43" s="134"/>
      <c r="E43" s="244"/>
      <c r="F43" s="244"/>
    </row>
    <row r="44" spans="1:6" s="120" customFormat="1" ht="15">
      <c r="A44" s="243"/>
      <c r="B44" s="243"/>
      <c r="C44" s="243"/>
      <c r="D44" s="134"/>
      <c r="E44" s="244"/>
      <c r="F44" s="244"/>
    </row>
    <row r="45" spans="1:6" ht="15">
      <c r="A45" s="243"/>
      <c r="B45" s="243"/>
      <c r="C45" s="243"/>
      <c r="D45" s="132"/>
      <c r="E45" s="244"/>
      <c r="F45" s="244"/>
    </row>
    <row r="46" ht="15">
      <c r="A46" s="129"/>
    </row>
    <row r="47" spans="1:6" ht="15">
      <c r="A47" s="245" t="s">
        <v>274</v>
      </c>
      <c r="B47" s="245"/>
      <c r="C47" s="245"/>
      <c r="D47" s="245"/>
      <c r="E47" s="245"/>
      <c r="F47" s="245"/>
    </row>
    <row r="48" spans="1:6" s="120" customFormat="1" ht="15">
      <c r="A48" s="237"/>
      <c r="B48" s="238"/>
      <c r="C48" s="238"/>
      <c r="D48" s="238"/>
      <c r="E48" s="238"/>
      <c r="F48" s="239"/>
    </row>
    <row r="49" spans="1:6" ht="15">
      <c r="A49" s="240"/>
      <c r="B49" s="241"/>
      <c r="C49" s="241"/>
      <c r="D49" s="241"/>
      <c r="E49" s="241"/>
      <c r="F49" s="242"/>
    </row>
  </sheetData>
  <sheetProtection sheet="1" objects="1" scenarios="1"/>
  <mergeCells count="39">
    <mergeCell ref="A1:F1"/>
    <mergeCell ref="A2:F2"/>
    <mergeCell ref="A28:F28"/>
    <mergeCell ref="A4:F4"/>
    <mergeCell ref="A25:F26"/>
    <mergeCell ref="B6:F6"/>
    <mergeCell ref="A20:F21"/>
    <mergeCell ref="B5:F5"/>
    <mergeCell ref="B8:F8"/>
    <mergeCell ref="B9:F9"/>
    <mergeCell ref="A19:F19"/>
    <mergeCell ref="A23:F24"/>
    <mergeCell ref="E40:F40"/>
    <mergeCell ref="E45:F45"/>
    <mergeCell ref="A40:C40"/>
    <mergeCell ref="A45:C45"/>
    <mergeCell ref="A33:D33"/>
    <mergeCell ref="A37:D37"/>
    <mergeCell ref="A29:F30"/>
    <mergeCell ref="A32:F32"/>
    <mergeCell ref="A39:F39"/>
    <mergeCell ref="E33:F33"/>
    <mergeCell ref="E37:F37"/>
    <mergeCell ref="A34:D34"/>
    <mergeCell ref="E34:F34"/>
    <mergeCell ref="A35:D35"/>
    <mergeCell ref="E35:F35"/>
    <mergeCell ref="A36:D36"/>
    <mergeCell ref="E36:F36"/>
    <mergeCell ref="A48:F49"/>
    <mergeCell ref="A41:C41"/>
    <mergeCell ref="A42:C42"/>
    <mergeCell ref="A43:C43"/>
    <mergeCell ref="A44:C44"/>
    <mergeCell ref="E41:F41"/>
    <mergeCell ref="E42:F42"/>
    <mergeCell ref="E43:F43"/>
    <mergeCell ref="E44:F44"/>
    <mergeCell ref="A47:F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zoomScale="90" zoomScaleNormal="90" zoomScalePageLayoutView="0" workbookViewId="0" topLeftCell="A358">
      <selection activeCell="D336" sqref="D336"/>
    </sheetView>
  </sheetViews>
  <sheetFormatPr defaultColWidth="9.140625" defaultRowHeight="15"/>
  <cols>
    <col min="1" max="1" width="32.140625" style="7" customWidth="1"/>
    <col min="2" max="2" width="19.28125" style="7" bestFit="1" customWidth="1"/>
    <col min="3" max="4" width="22.28125" style="7" bestFit="1" customWidth="1"/>
    <col min="5" max="5" width="18.57421875" style="7" bestFit="1" customWidth="1"/>
    <col min="6" max="6" width="17.7109375" style="7" customWidth="1"/>
    <col min="7" max="7" width="15.8515625" style="7" customWidth="1"/>
    <col min="8" max="8" width="15.00390625" style="7" customWidth="1"/>
    <col min="9" max="9" width="15.8515625" style="7" customWidth="1"/>
    <col min="10" max="10" width="15.140625" style="7" customWidth="1"/>
    <col min="11" max="11" width="9.8515625" style="7" bestFit="1" customWidth="1"/>
    <col min="12" max="16384" width="9.140625" style="7" customWidth="1"/>
  </cols>
  <sheetData>
    <row r="1" spans="1:8" ht="15">
      <c r="A1" s="288" t="s">
        <v>210</v>
      </c>
      <c r="B1" s="288"/>
      <c r="C1" s="288"/>
      <c r="D1" s="288"/>
      <c r="E1" s="288"/>
      <c r="F1" s="288"/>
      <c r="G1" s="288"/>
      <c r="H1" s="288"/>
    </row>
    <row r="2" spans="1:8" ht="15">
      <c r="A2" s="288" t="s">
        <v>252</v>
      </c>
      <c r="B2" s="288"/>
      <c r="C2" s="288"/>
      <c r="D2" s="288"/>
      <c r="E2" s="288"/>
      <c r="F2" s="288"/>
      <c r="G2" s="288"/>
      <c r="H2" s="288"/>
    </row>
    <row r="3" spans="1:8" ht="14.25" customHeight="1">
      <c r="A3" s="289" t="s">
        <v>301</v>
      </c>
      <c r="B3" s="289"/>
      <c r="C3" s="289"/>
      <c r="D3" s="289"/>
      <c r="E3" s="289"/>
      <c r="F3" s="289"/>
      <c r="G3" s="289"/>
      <c r="H3" s="289"/>
    </row>
    <row r="4" spans="1:8" ht="14.25" customHeight="1">
      <c r="A4" s="289"/>
      <c r="B4" s="289"/>
      <c r="C4" s="289"/>
      <c r="D4" s="289"/>
      <c r="E4" s="289"/>
      <c r="F4" s="289"/>
      <c r="G4" s="289"/>
      <c r="H4" s="289"/>
    </row>
    <row r="5" spans="1:8" ht="14.25" customHeight="1">
      <c r="A5" s="75"/>
      <c r="B5" s="75"/>
      <c r="C5" s="75"/>
      <c r="D5" s="75"/>
      <c r="E5" s="75"/>
      <c r="F5" s="75"/>
      <c r="G5" s="75"/>
      <c r="H5" s="75"/>
    </row>
    <row r="6" spans="1:8" ht="14.25" customHeight="1">
      <c r="A6" s="271" t="s">
        <v>5</v>
      </c>
      <c r="B6" s="271"/>
      <c r="C6" s="271"/>
      <c r="D6" s="271"/>
      <c r="E6" s="271"/>
      <c r="F6" s="271"/>
      <c r="G6" s="271"/>
      <c r="H6" s="271"/>
    </row>
    <row r="7" spans="1:8" ht="14.25" customHeight="1">
      <c r="A7" s="271" t="s">
        <v>119</v>
      </c>
      <c r="B7" s="271"/>
      <c r="C7" s="271"/>
      <c r="D7" s="271"/>
      <c r="E7" s="271"/>
      <c r="F7" s="271"/>
      <c r="G7" s="271"/>
      <c r="H7" s="271"/>
    </row>
    <row r="8" spans="1:8" ht="14.25" customHeight="1">
      <c r="A8" s="271" t="s">
        <v>47</v>
      </c>
      <c r="B8" s="271"/>
      <c r="C8" s="271"/>
      <c r="D8" s="271"/>
      <c r="E8" s="271"/>
      <c r="F8" s="271"/>
      <c r="G8" s="271"/>
      <c r="H8" s="271"/>
    </row>
    <row r="9" spans="1:8" ht="14.25" customHeight="1">
      <c r="A9" s="271" t="s">
        <v>73</v>
      </c>
      <c r="B9" s="271"/>
      <c r="C9" s="271"/>
      <c r="D9" s="271"/>
      <c r="E9" s="271"/>
      <c r="F9" s="271"/>
      <c r="G9" s="271"/>
      <c r="H9" s="271"/>
    </row>
    <row r="10" spans="1:8" ht="14.25" customHeight="1">
      <c r="A10" s="271" t="s">
        <v>107</v>
      </c>
      <c r="B10" s="271"/>
      <c r="C10" s="271"/>
      <c r="D10" s="271"/>
      <c r="E10" s="271"/>
      <c r="F10" s="271"/>
      <c r="G10" s="271"/>
      <c r="H10" s="271"/>
    </row>
    <row r="11" spans="1:8" ht="14.25" customHeight="1">
      <c r="A11" s="271" t="s">
        <v>108</v>
      </c>
      <c r="B11" s="271"/>
      <c r="C11" s="271"/>
      <c r="D11" s="271"/>
      <c r="E11" s="271"/>
      <c r="F11" s="271"/>
      <c r="G11" s="271"/>
      <c r="H11" s="271"/>
    </row>
    <row r="12" spans="1:8" ht="14.25" customHeight="1">
      <c r="A12" s="271" t="s">
        <v>134</v>
      </c>
      <c r="B12" s="271"/>
      <c r="C12" s="271"/>
      <c r="D12" s="271"/>
      <c r="E12" s="271"/>
      <c r="F12" s="271"/>
      <c r="G12" s="271"/>
      <c r="H12" s="271"/>
    </row>
    <row r="13" spans="1:8" s="107" customFormat="1" ht="14.25" customHeight="1">
      <c r="A13" s="108"/>
      <c r="B13" s="108"/>
      <c r="C13" s="108"/>
      <c r="D13" s="108"/>
      <c r="E13" s="108"/>
      <c r="F13" s="108"/>
      <c r="G13" s="108"/>
      <c r="H13" s="108"/>
    </row>
    <row r="14" spans="1:8" ht="15">
      <c r="A14" s="76"/>
      <c r="B14" s="76"/>
      <c r="C14" s="76"/>
      <c r="D14" s="76"/>
      <c r="E14" s="76"/>
      <c r="F14" s="76"/>
      <c r="G14" s="125"/>
      <c r="H14" s="125"/>
    </row>
    <row r="15" spans="1:10" ht="15">
      <c r="A15" s="281" t="s">
        <v>5</v>
      </c>
      <c r="B15" s="281"/>
      <c r="C15" s="281"/>
      <c r="D15" s="281"/>
      <c r="E15" s="281"/>
      <c r="F15" s="281"/>
      <c r="G15" s="281"/>
      <c r="H15" s="281"/>
      <c r="J15" s="109"/>
    </row>
    <row r="16" spans="1:8" ht="15" customHeight="1">
      <c r="A16" s="290" t="s">
        <v>227</v>
      </c>
      <c r="B16" s="290"/>
      <c r="C16" s="290"/>
      <c r="D16" s="290"/>
      <c r="E16" s="290"/>
      <c r="F16" s="290"/>
      <c r="G16" s="290"/>
      <c r="H16" s="290"/>
    </row>
    <row r="17" spans="1:8" ht="15">
      <c r="A17" s="124"/>
      <c r="B17" s="124"/>
      <c r="C17" s="124"/>
      <c r="D17" s="124"/>
      <c r="E17" s="124"/>
      <c r="F17" s="124"/>
      <c r="G17" s="124"/>
      <c r="H17" s="125"/>
    </row>
    <row r="18" spans="1:10" ht="15">
      <c r="A18" s="272" t="s">
        <v>0</v>
      </c>
      <c r="B18" s="273"/>
      <c r="C18" s="273"/>
      <c r="D18" s="273"/>
      <c r="E18" s="273"/>
      <c r="F18" s="273"/>
      <c r="G18" s="273"/>
      <c r="H18" s="273"/>
      <c r="J18" s="109"/>
    </row>
    <row r="19" spans="1:8" ht="14.25" customHeight="1">
      <c r="A19" s="284" t="s">
        <v>228</v>
      </c>
      <c r="B19" s="284"/>
      <c r="C19" s="284"/>
      <c r="D19" s="284"/>
      <c r="E19" s="284"/>
      <c r="F19" s="284"/>
      <c r="G19" s="284"/>
      <c r="H19" s="284"/>
    </row>
    <row r="20" spans="1:8" ht="14.25" customHeight="1">
      <c r="A20" s="284"/>
      <c r="B20" s="284"/>
      <c r="C20" s="284"/>
      <c r="D20" s="284"/>
      <c r="E20" s="284"/>
      <c r="F20" s="284"/>
      <c r="G20" s="284"/>
      <c r="H20" s="284"/>
    </row>
    <row r="21" spans="1:7" ht="14.25" customHeight="1" thickBot="1">
      <c r="A21" s="121"/>
      <c r="B21" s="121"/>
      <c r="C21" s="121"/>
      <c r="D21" s="121"/>
      <c r="E21" s="121"/>
      <c r="F21" s="121"/>
      <c r="G21" s="121"/>
    </row>
    <row r="22" spans="1:2" ht="15.75" thickBot="1">
      <c r="A22" s="266" t="s">
        <v>0</v>
      </c>
      <c r="B22" s="267"/>
    </row>
    <row r="23" spans="1:2" ht="15.75" thickBot="1">
      <c r="A23" s="199" t="s">
        <v>308</v>
      </c>
      <c r="B23" s="200"/>
    </row>
    <row r="24" ht="14.25"/>
    <row r="25" spans="1:10" ht="15">
      <c r="A25" s="272" t="s">
        <v>123</v>
      </c>
      <c r="B25" s="273"/>
      <c r="C25" s="273"/>
      <c r="D25" s="273"/>
      <c r="E25" s="273"/>
      <c r="F25" s="273"/>
      <c r="G25" s="273"/>
      <c r="H25" s="273"/>
      <c r="J25" s="109"/>
    </row>
    <row r="26" spans="1:8" ht="14.25" customHeight="1">
      <c r="A26" s="274" t="s">
        <v>232</v>
      </c>
      <c r="B26" s="274"/>
      <c r="C26" s="274"/>
      <c r="D26" s="274"/>
      <c r="E26" s="274"/>
      <c r="F26" s="274"/>
      <c r="G26" s="274"/>
      <c r="H26" s="274"/>
    </row>
    <row r="27" spans="1:6" ht="15" thickBot="1">
      <c r="A27" s="76"/>
      <c r="B27" s="76"/>
      <c r="C27" s="76"/>
      <c r="D27" s="76"/>
      <c r="E27" s="76"/>
      <c r="F27" s="76"/>
    </row>
    <row r="28" spans="1:4" ht="15.75" thickBot="1">
      <c r="A28" s="266" t="s">
        <v>123</v>
      </c>
      <c r="B28" s="283"/>
      <c r="C28" s="283"/>
      <c r="D28" s="267"/>
    </row>
    <row r="29" spans="1:4" ht="15.75" thickBot="1">
      <c r="A29" s="192" t="s">
        <v>3</v>
      </c>
      <c r="B29" s="193" t="s">
        <v>1</v>
      </c>
      <c r="C29" s="193" t="s">
        <v>2</v>
      </c>
      <c r="D29" s="194" t="s">
        <v>124</v>
      </c>
    </row>
    <row r="30" spans="1:8" ht="15.75" thickBot="1">
      <c r="A30" s="201" t="str">
        <f>A23</f>
        <v>Serviços gerais</v>
      </c>
      <c r="B30" s="202">
        <f>B23</f>
        <v>0</v>
      </c>
      <c r="C30" s="203">
        <v>0</v>
      </c>
      <c r="D30" s="204">
        <f>B30*C30</f>
        <v>0</v>
      </c>
      <c r="E30" s="125"/>
      <c r="G30" s="125"/>
      <c r="H30" s="125"/>
    </row>
    <row r="31" ht="14.25"/>
    <row r="32" spans="1:10" ht="15">
      <c r="A32" s="272" t="s">
        <v>125</v>
      </c>
      <c r="B32" s="273"/>
      <c r="C32" s="273"/>
      <c r="D32" s="273"/>
      <c r="E32" s="273"/>
      <c r="F32" s="273"/>
      <c r="G32" s="273"/>
      <c r="H32" s="273"/>
      <c r="J32" s="109"/>
    </row>
    <row r="33" spans="1:8" ht="14.25" customHeight="1">
      <c r="A33" s="284" t="s">
        <v>229</v>
      </c>
      <c r="B33" s="284"/>
      <c r="C33" s="284"/>
      <c r="D33" s="284"/>
      <c r="E33" s="284"/>
      <c r="F33" s="284"/>
      <c r="G33" s="284"/>
      <c r="H33" s="284"/>
    </row>
    <row r="34" spans="1:8" ht="14.25">
      <c r="A34" s="284"/>
      <c r="B34" s="284"/>
      <c r="C34" s="284"/>
      <c r="D34" s="284"/>
      <c r="E34" s="284"/>
      <c r="F34" s="284"/>
      <c r="G34" s="284"/>
      <c r="H34" s="284"/>
    </row>
    <row r="35" spans="1:8" ht="14.25">
      <c r="A35" s="284"/>
      <c r="B35" s="284"/>
      <c r="C35" s="284"/>
      <c r="D35" s="284"/>
      <c r="E35" s="284"/>
      <c r="F35" s="284"/>
      <c r="G35" s="284"/>
      <c r="H35" s="284"/>
    </row>
    <row r="36" spans="1:8" ht="14.25" customHeight="1">
      <c r="A36" s="284" t="s">
        <v>230</v>
      </c>
      <c r="B36" s="284"/>
      <c r="C36" s="284"/>
      <c r="D36" s="284"/>
      <c r="E36" s="284"/>
      <c r="F36" s="284"/>
      <c r="G36" s="284"/>
      <c r="H36" s="284"/>
    </row>
    <row r="37" spans="1:8" ht="14.25">
      <c r="A37" s="284"/>
      <c r="B37" s="284"/>
      <c r="C37" s="284"/>
      <c r="D37" s="284"/>
      <c r="E37" s="284"/>
      <c r="F37" s="284"/>
      <c r="G37" s="284"/>
      <c r="H37" s="284"/>
    </row>
    <row r="38" spans="1:8" ht="14.25" customHeight="1">
      <c r="A38" s="284" t="s">
        <v>231</v>
      </c>
      <c r="B38" s="284"/>
      <c r="C38" s="284"/>
      <c r="D38" s="284"/>
      <c r="E38" s="284"/>
      <c r="F38" s="284"/>
      <c r="G38" s="284"/>
      <c r="H38" s="284"/>
    </row>
    <row r="39" spans="1:8" ht="14.25">
      <c r="A39" s="284"/>
      <c r="B39" s="284"/>
      <c r="C39" s="284"/>
      <c r="D39" s="284"/>
      <c r="E39" s="284"/>
      <c r="F39" s="284"/>
      <c r="G39" s="284"/>
      <c r="H39" s="284"/>
    </row>
    <row r="40" spans="1:6" ht="15.75" thickBot="1">
      <c r="A40" s="125"/>
      <c r="B40" s="125"/>
      <c r="C40" s="125"/>
      <c r="D40" s="125"/>
      <c r="F40" s="125"/>
    </row>
    <row r="41" spans="1:6" ht="15.75" thickBot="1">
      <c r="A41" s="285" t="s">
        <v>319</v>
      </c>
      <c r="B41" s="286"/>
      <c r="C41" s="286"/>
      <c r="D41" s="287"/>
      <c r="F41" s="236"/>
    </row>
    <row r="42" spans="1:4" ht="15.75" thickBot="1">
      <c r="A42" s="192" t="s">
        <v>3</v>
      </c>
      <c r="B42" s="193" t="s">
        <v>1</v>
      </c>
      <c r="C42" s="193" t="s">
        <v>2</v>
      </c>
      <c r="D42" s="194" t="s">
        <v>4</v>
      </c>
    </row>
    <row r="43" spans="1:4" ht="15.75" thickBot="1">
      <c r="A43" s="201" t="str">
        <f>$A$23</f>
        <v>Serviços gerais</v>
      </c>
      <c r="B43" s="205"/>
      <c r="C43" s="206">
        <v>0.2</v>
      </c>
      <c r="D43" s="207">
        <f>B43*C43</f>
        <v>0</v>
      </c>
    </row>
    <row r="44" ht="14.25"/>
    <row r="45" ht="14.25"/>
    <row r="46" spans="1:10" ht="15">
      <c r="A46" s="275" t="s">
        <v>291</v>
      </c>
      <c r="B46" s="276"/>
      <c r="C46" s="276"/>
      <c r="D46" s="276"/>
      <c r="E46" s="276"/>
      <c r="F46" s="276"/>
      <c r="G46" s="276"/>
      <c r="H46" s="276"/>
      <c r="J46" s="109"/>
    </row>
    <row r="47" spans="1:8" ht="14.25" customHeight="1">
      <c r="A47" s="277" t="s">
        <v>213</v>
      </c>
      <c r="B47" s="277"/>
      <c r="C47" s="277"/>
      <c r="D47" s="277"/>
      <c r="E47" s="277"/>
      <c r="F47" s="277"/>
      <c r="G47" s="277"/>
      <c r="H47" s="277"/>
    </row>
    <row r="48" ht="15" thickBot="1"/>
    <row r="49" spans="1:4" ht="15.75" thickBot="1">
      <c r="A49" s="278" t="str">
        <f>A46</f>
        <v>ADICIONAL XXX</v>
      </c>
      <c r="B49" s="279"/>
      <c r="C49" s="279"/>
      <c r="D49" s="280"/>
    </row>
    <row r="50" spans="1:4" ht="15.75" thickBot="1">
      <c r="A50" s="192" t="s">
        <v>3</v>
      </c>
      <c r="B50" s="193" t="s">
        <v>1</v>
      </c>
      <c r="C50" s="193" t="s">
        <v>2</v>
      </c>
      <c r="D50" s="194" t="s">
        <v>4</v>
      </c>
    </row>
    <row r="51" spans="1:4" ht="15.75" thickBot="1">
      <c r="A51" s="201" t="str">
        <f>$A$23</f>
        <v>Serviços gerais</v>
      </c>
      <c r="B51" s="205"/>
      <c r="C51" s="208"/>
      <c r="D51" s="207">
        <f>B51*C51</f>
        <v>0</v>
      </c>
    </row>
    <row r="52" spans="1:8" ht="15">
      <c r="A52" s="46"/>
      <c r="B52" s="46"/>
      <c r="C52" s="46"/>
      <c r="D52" s="46"/>
      <c r="H52" s="125"/>
    </row>
    <row r="53" ht="14.25"/>
    <row r="54" spans="1:10" ht="15">
      <c r="A54" s="281" t="s">
        <v>5</v>
      </c>
      <c r="B54" s="281"/>
      <c r="C54" s="281"/>
      <c r="D54" s="281"/>
      <c r="E54" s="281"/>
      <c r="F54" s="281"/>
      <c r="G54" s="281"/>
      <c r="H54" s="281"/>
      <c r="J54" s="109"/>
    </row>
    <row r="55" spans="1:8" ht="14.25">
      <c r="A55" s="282" t="s">
        <v>233</v>
      </c>
      <c r="B55" s="282"/>
      <c r="C55" s="282"/>
      <c r="D55" s="282"/>
      <c r="E55" s="282"/>
      <c r="F55" s="282"/>
      <c r="G55" s="282"/>
      <c r="H55" s="282"/>
    </row>
    <row r="56" ht="15" thickBot="1"/>
    <row r="57" spans="1:6" ht="15.75" thickBot="1">
      <c r="A57" s="266" t="s">
        <v>5</v>
      </c>
      <c r="B57" s="283"/>
      <c r="C57" s="283"/>
      <c r="D57" s="283"/>
      <c r="E57" s="283"/>
      <c r="F57" s="267"/>
    </row>
    <row r="58" spans="1:6" ht="45.75" thickBot="1">
      <c r="A58" s="189" t="s">
        <v>3</v>
      </c>
      <c r="B58" s="190" t="s">
        <v>7</v>
      </c>
      <c r="C58" s="196" t="s">
        <v>126</v>
      </c>
      <c r="D58" s="196" t="s">
        <v>129</v>
      </c>
      <c r="E58" s="190" t="str">
        <f>A49</f>
        <v>ADICIONAL XXX</v>
      </c>
      <c r="F58" s="191" t="s">
        <v>8</v>
      </c>
    </row>
    <row r="59" spans="1:6" ht="15.75" thickBot="1">
      <c r="A59" s="201" t="str">
        <f>$A$23</f>
        <v>Serviços gerais</v>
      </c>
      <c r="B59" s="202">
        <f>B23</f>
        <v>0</v>
      </c>
      <c r="C59" s="202">
        <f>D30</f>
        <v>0</v>
      </c>
      <c r="D59" s="202">
        <f>D43</f>
        <v>0</v>
      </c>
      <c r="E59" s="209">
        <f>D51</f>
        <v>0</v>
      </c>
      <c r="F59" s="207">
        <f>SUM(B59:E59)</f>
        <v>0</v>
      </c>
    </row>
    <row r="60" spans="1:8" ht="15">
      <c r="A60" s="46"/>
      <c r="B60" s="64"/>
      <c r="C60" s="64"/>
      <c r="D60" s="64"/>
      <c r="E60" s="46"/>
      <c r="F60" s="68"/>
      <c r="G60" s="67"/>
      <c r="H60" s="125"/>
    </row>
    <row r="61" ht="14.25"/>
    <row r="62" spans="1:10" ht="15">
      <c r="A62" s="281" t="s">
        <v>119</v>
      </c>
      <c r="B62" s="281"/>
      <c r="C62" s="281"/>
      <c r="D62" s="281"/>
      <c r="E62" s="281"/>
      <c r="F62" s="281"/>
      <c r="G62" s="281"/>
      <c r="H62" s="281"/>
      <c r="J62" s="109"/>
    </row>
    <row r="63" ht="14.25"/>
    <row r="64" spans="1:10" ht="15">
      <c r="A64" s="272" t="s">
        <v>122</v>
      </c>
      <c r="B64" s="273"/>
      <c r="C64" s="273"/>
      <c r="D64" s="273"/>
      <c r="E64" s="273"/>
      <c r="F64" s="273"/>
      <c r="G64" s="273"/>
      <c r="H64" s="273"/>
      <c r="J64" s="109"/>
    </row>
    <row r="65" ht="15" thickBot="1"/>
    <row r="66" spans="1:5" ht="15.75" thickBot="1">
      <c r="A66" s="291" t="s">
        <v>127</v>
      </c>
      <c r="B66" s="279"/>
      <c r="C66" s="279"/>
      <c r="D66" s="280"/>
      <c r="E66" s="126"/>
    </row>
    <row r="67" spans="1:4" ht="30.75" thickBot="1">
      <c r="A67" s="13" t="s">
        <v>3</v>
      </c>
      <c r="B67" s="14" t="s">
        <v>1</v>
      </c>
      <c r="C67" s="15" t="s">
        <v>121</v>
      </c>
      <c r="D67" s="16" t="s">
        <v>4</v>
      </c>
    </row>
    <row r="68" spans="1:4" ht="15.75" thickBot="1">
      <c r="A68" s="201" t="str">
        <f>$A$23</f>
        <v>Serviços gerais</v>
      </c>
      <c r="B68" s="202">
        <f>F59</f>
        <v>0</v>
      </c>
      <c r="C68" s="210">
        <f>1/12</f>
        <v>0.08333333333333333</v>
      </c>
      <c r="D68" s="207">
        <f>B68*C68</f>
        <v>0</v>
      </c>
    </row>
    <row r="69" ht="15" thickBot="1"/>
    <row r="70" spans="1:4" ht="15.75" thickBot="1">
      <c r="A70" s="291" t="s">
        <v>128</v>
      </c>
      <c r="B70" s="279"/>
      <c r="C70" s="279"/>
      <c r="D70" s="280"/>
    </row>
    <row r="71" spans="1:4" ht="30.75" thickBot="1">
      <c r="A71" s="13" t="s">
        <v>3</v>
      </c>
      <c r="B71" s="14" t="s">
        <v>1</v>
      </c>
      <c r="C71" s="15" t="s">
        <v>121</v>
      </c>
      <c r="D71" s="16" t="s">
        <v>4</v>
      </c>
    </row>
    <row r="72" spans="1:4" ht="15.75" thickBot="1">
      <c r="A72" s="201" t="str">
        <f>$A$23</f>
        <v>Serviços gerais</v>
      </c>
      <c r="B72" s="202">
        <f>F59</f>
        <v>0</v>
      </c>
      <c r="C72" s="210">
        <f>1/12</f>
        <v>0.08333333333333333</v>
      </c>
      <c r="D72" s="207">
        <f>B72*C72</f>
        <v>0</v>
      </c>
    </row>
    <row r="73" ht="15" thickBot="1"/>
    <row r="74" spans="1:5" ht="15.75" thickBot="1">
      <c r="A74" s="292" t="s">
        <v>9</v>
      </c>
      <c r="B74" s="293"/>
      <c r="C74" s="293"/>
      <c r="D74" s="293"/>
      <c r="E74" s="294"/>
    </row>
    <row r="75" spans="1:5" ht="30.75" thickBot="1">
      <c r="A75" s="192" t="s">
        <v>3</v>
      </c>
      <c r="B75" s="193" t="s">
        <v>1</v>
      </c>
      <c r="C75" s="12" t="s">
        <v>10</v>
      </c>
      <c r="D75" s="12" t="s">
        <v>121</v>
      </c>
      <c r="E75" s="194" t="s">
        <v>4</v>
      </c>
    </row>
    <row r="76" spans="1:5" ht="15.75" thickBot="1">
      <c r="A76" s="201" t="str">
        <f>$A$23</f>
        <v>Serviços gerais</v>
      </c>
      <c r="B76" s="202">
        <f>F59</f>
        <v>0</v>
      </c>
      <c r="C76" s="211">
        <f>1/3</f>
        <v>0.3333333333333333</v>
      </c>
      <c r="D76" s="210">
        <f>1/12</f>
        <v>0.08333333333333333</v>
      </c>
      <c r="E76" s="207">
        <f>B76*C76*D76</f>
        <v>0</v>
      </c>
    </row>
    <row r="77" ht="15" thickBot="1"/>
    <row r="78" spans="1:5" ht="15.75" thickBot="1">
      <c r="A78" s="266" t="s">
        <v>122</v>
      </c>
      <c r="B78" s="283"/>
      <c r="C78" s="283"/>
      <c r="D78" s="283"/>
      <c r="E78" s="267"/>
    </row>
    <row r="79" spans="1:5" ht="15.75" thickBot="1">
      <c r="A79" s="13" t="s">
        <v>3</v>
      </c>
      <c r="B79" s="14" t="s">
        <v>118</v>
      </c>
      <c r="C79" s="14" t="s">
        <v>117</v>
      </c>
      <c r="D79" s="14" t="s">
        <v>11</v>
      </c>
      <c r="E79" s="16" t="s">
        <v>8</v>
      </c>
    </row>
    <row r="80" spans="1:5" ht="15.75" thickBot="1">
      <c r="A80" s="201" t="str">
        <f>$A$23</f>
        <v>Serviços gerais</v>
      </c>
      <c r="B80" s="202">
        <f>D68</f>
        <v>0</v>
      </c>
      <c r="C80" s="202">
        <f>D72</f>
        <v>0</v>
      </c>
      <c r="D80" s="202">
        <f>E76</f>
        <v>0</v>
      </c>
      <c r="E80" s="207">
        <f>SUM(B80:D80)</f>
        <v>0</v>
      </c>
    </row>
    <row r="81" spans="1:8" ht="15">
      <c r="A81" s="46"/>
      <c r="B81" s="64"/>
      <c r="C81" s="64"/>
      <c r="D81" s="64"/>
      <c r="E81" s="67"/>
      <c r="H81" s="125"/>
    </row>
    <row r="82" ht="14.25"/>
    <row r="83" spans="1:10" ht="15">
      <c r="A83" s="272" t="s">
        <v>13</v>
      </c>
      <c r="B83" s="273"/>
      <c r="C83" s="273"/>
      <c r="D83" s="273"/>
      <c r="E83" s="273"/>
      <c r="F83" s="273"/>
      <c r="G83" s="273"/>
      <c r="H83" s="273"/>
      <c r="J83" s="109"/>
    </row>
    <row r="84" spans="1:8" ht="14.25" customHeight="1">
      <c r="A84" s="284" t="s">
        <v>214</v>
      </c>
      <c r="B84" s="284"/>
      <c r="C84" s="284"/>
      <c r="D84" s="284"/>
      <c r="E84" s="284"/>
      <c r="F84" s="284"/>
      <c r="G84" s="284"/>
      <c r="H84" s="284"/>
    </row>
    <row r="85" spans="1:8" ht="14.25" customHeight="1">
      <c r="A85" s="284"/>
      <c r="B85" s="284"/>
      <c r="C85" s="284"/>
      <c r="D85" s="284"/>
      <c r="E85" s="284"/>
      <c r="F85" s="284"/>
      <c r="G85" s="284"/>
      <c r="H85" s="284"/>
    </row>
    <row r="86" ht="15" thickBot="1"/>
    <row r="87" spans="1:2" ht="15.75" thickBot="1">
      <c r="A87" s="278" t="s">
        <v>14</v>
      </c>
      <c r="B87" s="280"/>
    </row>
    <row r="88" spans="1:2" ht="15.75" thickBot="1">
      <c r="A88" s="13" t="s">
        <v>15</v>
      </c>
      <c r="B88" s="16" t="s">
        <v>2</v>
      </c>
    </row>
    <row r="89" spans="1:2" ht="14.25">
      <c r="A89" s="9" t="s">
        <v>16</v>
      </c>
      <c r="B89" s="17">
        <v>0.2</v>
      </c>
    </row>
    <row r="90" spans="1:2" ht="14.25">
      <c r="A90" s="11" t="s">
        <v>17</v>
      </c>
      <c r="B90" s="18">
        <v>0.025</v>
      </c>
    </row>
    <row r="91" spans="1:2" ht="14.25">
      <c r="A91" s="11" t="s">
        <v>18</v>
      </c>
      <c r="B91" s="69">
        <v>0.03</v>
      </c>
    </row>
    <row r="92" spans="1:2" ht="14.25">
      <c r="A92" s="11" t="s">
        <v>19</v>
      </c>
      <c r="B92" s="18">
        <v>0.015</v>
      </c>
    </row>
    <row r="93" spans="1:2" ht="14.25">
      <c r="A93" s="11" t="s">
        <v>20</v>
      </c>
      <c r="B93" s="18">
        <v>0.01</v>
      </c>
    </row>
    <row r="94" spans="1:2" ht="14.25">
      <c r="A94" s="11" t="s">
        <v>21</v>
      </c>
      <c r="B94" s="18">
        <v>0.006</v>
      </c>
    </row>
    <row r="95" spans="1:2" ht="14.25">
      <c r="A95" s="11" t="s">
        <v>22</v>
      </c>
      <c r="B95" s="18">
        <v>0.002</v>
      </c>
    </row>
    <row r="96" spans="1:2" ht="15" thickBot="1">
      <c r="A96" s="8" t="s">
        <v>23</v>
      </c>
      <c r="B96" s="19">
        <v>0.08</v>
      </c>
    </row>
    <row r="97" spans="1:2" ht="15.75" thickBot="1">
      <c r="A97" s="20" t="s">
        <v>24</v>
      </c>
      <c r="B97" s="21">
        <f>SUM(B89:B96)</f>
        <v>0.36800000000000005</v>
      </c>
    </row>
    <row r="98" ht="15" thickBot="1"/>
    <row r="99" spans="1:4" ht="15.75" thickBot="1">
      <c r="A99" s="278" t="s">
        <v>25</v>
      </c>
      <c r="B99" s="279"/>
      <c r="C99" s="279"/>
      <c r="D99" s="280"/>
    </row>
    <row r="100" spans="1:4" ht="15.75" thickBot="1">
      <c r="A100" s="13" t="s">
        <v>3</v>
      </c>
      <c r="B100" s="14" t="s">
        <v>1</v>
      </c>
      <c r="C100" s="14" t="s">
        <v>2</v>
      </c>
      <c r="D100" s="16" t="s">
        <v>4</v>
      </c>
    </row>
    <row r="101" spans="1:4" ht="15.75" thickBot="1">
      <c r="A101" s="201" t="str">
        <f>$A$23</f>
        <v>Serviços gerais</v>
      </c>
      <c r="B101" s="202">
        <f>F59+E80</f>
        <v>0</v>
      </c>
      <c r="C101" s="212">
        <f>SUM($B$89:$B$95)</f>
        <v>0.28800000000000003</v>
      </c>
      <c r="D101" s="207">
        <f>B101*C101</f>
        <v>0</v>
      </c>
    </row>
    <row r="102" ht="15" thickBot="1"/>
    <row r="103" spans="1:4" ht="15.75" thickBot="1">
      <c r="A103" s="278" t="s">
        <v>26</v>
      </c>
      <c r="B103" s="279"/>
      <c r="C103" s="279"/>
      <c r="D103" s="280"/>
    </row>
    <row r="104" spans="1:4" ht="15.75" thickBot="1">
      <c r="A104" s="13" t="s">
        <v>3</v>
      </c>
      <c r="B104" s="14" t="s">
        <v>1</v>
      </c>
      <c r="C104" s="14" t="s">
        <v>2</v>
      </c>
      <c r="D104" s="16" t="s">
        <v>4</v>
      </c>
    </row>
    <row r="105" spans="1:4" ht="15.75" thickBot="1">
      <c r="A105" s="201" t="str">
        <f>$A$23</f>
        <v>Serviços gerais</v>
      </c>
      <c r="B105" s="202">
        <f>F59+E80</f>
        <v>0</v>
      </c>
      <c r="C105" s="210">
        <f>$B$96</f>
        <v>0.08</v>
      </c>
      <c r="D105" s="207">
        <f>B105*C105</f>
        <v>0</v>
      </c>
    </row>
    <row r="106" ht="15" thickBot="1"/>
    <row r="107" spans="1:4" ht="15.75" thickBot="1">
      <c r="A107" s="278" t="s">
        <v>13</v>
      </c>
      <c r="B107" s="279"/>
      <c r="C107" s="279"/>
      <c r="D107" s="280"/>
    </row>
    <row r="108" spans="1:4" ht="15.75" thickBot="1">
      <c r="A108" s="13" t="s">
        <v>3</v>
      </c>
      <c r="B108" s="14" t="s">
        <v>27</v>
      </c>
      <c r="C108" s="14" t="s">
        <v>23</v>
      </c>
      <c r="D108" s="16" t="s">
        <v>8</v>
      </c>
    </row>
    <row r="109" spans="1:4" ht="15.75" thickBot="1">
      <c r="A109" s="201" t="str">
        <f>$A$23</f>
        <v>Serviços gerais</v>
      </c>
      <c r="B109" s="202">
        <f>D101</f>
        <v>0</v>
      </c>
      <c r="C109" s="202">
        <f>D105</f>
        <v>0</v>
      </c>
      <c r="D109" s="207">
        <f>B109+C109</f>
        <v>0</v>
      </c>
    </row>
    <row r="110" ht="14.25"/>
    <row r="111" spans="1:10" ht="15">
      <c r="A111" s="272" t="s">
        <v>28</v>
      </c>
      <c r="B111" s="273"/>
      <c r="C111" s="273"/>
      <c r="D111" s="273"/>
      <c r="E111" s="273"/>
      <c r="F111" s="273"/>
      <c r="G111" s="273"/>
      <c r="H111" s="273"/>
      <c r="J111" s="109"/>
    </row>
    <row r="112" spans="1:8" ht="14.25" customHeight="1">
      <c r="A112" s="284" t="s">
        <v>215</v>
      </c>
      <c r="B112" s="284"/>
      <c r="C112" s="284"/>
      <c r="D112" s="284"/>
      <c r="E112" s="284"/>
      <c r="F112" s="284"/>
      <c r="G112" s="284"/>
      <c r="H112" s="284"/>
    </row>
    <row r="113" spans="1:8" ht="14.25">
      <c r="A113" s="284"/>
      <c r="B113" s="284"/>
      <c r="C113" s="284"/>
      <c r="D113" s="284"/>
      <c r="E113" s="284"/>
      <c r="F113" s="284"/>
      <c r="G113" s="284"/>
      <c r="H113" s="284"/>
    </row>
    <row r="114" ht="14.25"/>
    <row r="115" spans="1:7" ht="15">
      <c r="A115" s="295" t="s">
        <v>29</v>
      </c>
      <c r="B115" s="295"/>
      <c r="C115" s="295"/>
      <c r="D115" s="295"/>
      <c r="E115" s="295"/>
      <c r="F115" s="295"/>
      <c r="G115" s="125"/>
    </row>
    <row r="116" ht="15" thickBot="1"/>
    <row r="117" spans="1:5" ht="15.75" thickBot="1">
      <c r="A117" s="266" t="s">
        <v>34</v>
      </c>
      <c r="B117" s="283"/>
      <c r="C117" s="283"/>
      <c r="D117" s="283"/>
      <c r="E117" s="267"/>
    </row>
    <row r="118" spans="1:5" ht="45.75" thickBot="1">
      <c r="A118" s="13" t="s">
        <v>3</v>
      </c>
      <c r="B118" s="14" t="s">
        <v>30</v>
      </c>
      <c r="C118" s="14" t="s">
        <v>31</v>
      </c>
      <c r="D118" s="15" t="s">
        <v>33</v>
      </c>
      <c r="E118" s="16" t="s">
        <v>32</v>
      </c>
    </row>
    <row r="119" spans="1:5" ht="15.75" thickBot="1">
      <c r="A119" s="201" t="str">
        <f>$A$23</f>
        <v>Serviços gerais</v>
      </c>
      <c r="B119" s="205">
        <v>0</v>
      </c>
      <c r="C119" s="213">
        <v>0</v>
      </c>
      <c r="D119" s="213">
        <v>0</v>
      </c>
      <c r="E119" s="207">
        <f>B119*C119*D119</f>
        <v>0</v>
      </c>
    </row>
    <row r="120" ht="15" thickBot="1"/>
    <row r="121" spans="1:5" ht="15.75" thickBot="1">
      <c r="A121" s="266" t="s">
        <v>38</v>
      </c>
      <c r="B121" s="283"/>
      <c r="C121" s="283"/>
      <c r="D121" s="283"/>
      <c r="E121" s="267"/>
    </row>
    <row r="122" spans="1:5" ht="15.75" thickBot="1">
      <c r="A122" s="13" t="s">
        <v>3</v>
      </c>
      <c r="B122" s="14" t="s">
        <v>1</v>
      </c>
      <c r="C122" s="14" t="s">
        <v>35</v>
      </c>
      <c r="D122" s="14" t="s">
        <v>2</v>
      </c>
      <c r="E122" s="16" t="s">
        <v>36</v>
      </c>
    </row>
    <row r="123" spans="1:7" ht="15.75" thickBot="1">
      <c r="A123" s="201" t="str">
        <f>$A$23</f>
        <v>Serviços gerais</v>
      </c>
      <c r="B123" s="202">
        <f>IF(B119&gt;0,B23,0)</f>
        <v>0</v>
      </c>
      <c r="C123" s="206">
        <v>1</v>
      </c>
      <c r="D123" s="214">
        <v>0.06</v>
      </c>
      <c r="E123" s="207">
        <f>B123*C123*D123</f>
        <v>0</v>
      </c>
      <c r="G123" s="107"/>
    </row>
    <row r="124" ht="15" thickBot="1"/>
    <row r="125" spans="1:4" ht="15.75" thickBot="1">
      <c r="A125" s="278" t="s">
        <v>40</v>
      </c>
      <c r="B125" s="279"/>
      <c r="C125" s="279"/>
      <c r="D125" s="280"/>
    </row>
    <row r="126" spans="1:4" ht="15.75" thickBot="1">
      <c r="A126" s="13" t="s">
        <v>3</v>
      </c>
      <c r="B126" s="14" t="s">
        <v>32</v>
      </c>
      <c r="C126" s="14" t="s">
        <v>37</v>
      </c>
      <c r="D126" s="16" t="s">
        <v>39</v>
      </c>
    </row>
    <row r="127" spans="1:4" ht="15.75" thickBot="1">
      <c r="A127" s="201" t="str">
        <f>$A$23</f>
        <v>Serviços gerais</v>
      </c>
      <c r="B127" s="202">
        <f>E119</f>
        <v>0</v>
      </c>
      <c r="C127" s="202">
        <f>E123</f>
        <v>0</v>
      </c>
      <c r="D127" s="207">
        <f>B127-C127</f>
        <v>0</v>
      </c>
    </row>
    <row r="128" ht="14.25"/>
    <row r="129" spans="1:7" ht="15">
      <c r="A129" s="295" t="s">
        <v>41</v>
      </c>
      <c r="B129" s="295"/>
      <c r="C129" s="295"/>
      <c r="D129" s="295"/>
      <c r="E129" s="295"/>
      <c r="F129" s="295"/>
      <c r="G129" s="125"/>
    </row>
    <row r="130" ht="15" thickBot="1"/>
    <row r="131" spans="1:4" ht="15.75" thickBot="1">
      <c r="A131" s="278" t="s">
        <v>41</v>
      </c>
      <c r="B131" s="279"/>
      <c r="C131" s="279"/>
      <c r="D131" s="280"/>
    </row>
    <row r="132" spans="1:4" ht="45.75" thickBot="1">
      <c r="A132" s="192" t="s">
        <v>3</v>
      </c>
      <c r="B132" s="193" t="s">
        <v>42</v>
      </c>
      <c r="C132" s="12" t="s">
        <v>33</v>
      </c>
      <c r="D132" s="194" t="s">
        <v>4</v>
      </c>
    </row>
    <row r="133" spans="1:4" ht="15.75" thickBot="1">
      <c r="A133" s="201" t="str">
        <f>$A$23</f>
        <v>Serviços gerais</v>
      </c>
      <c r="B133" s="205">
        <v>0</v>
      </c>
      <c r="C133" s="213">
        <f>D119</f>
        <v>0</v>
      </c>
      <c r="D133" s="207">
        <f>B133*C133</f>
        <v>0</v>
      </c>
    </row>
    <row r="134" ht="15" thickBot="1"/>
    <row r="135" spans="1:4" ht="15.75" thickBot="1">
      <c r="A135" s="278" t="s">
        <v>43</v>
      </c>
      <c r="B135" s="279"/>
      <c r="C135" s="279"/>
      <c r="D135" s="280"/>
    </row>
    <row r="136" spans="1:4" ht="15.75" thickBot="1">
      <c r="A136" s="13" t="s">
        <v>3</v>
      </c>
      <c r="B136" s="14" t="s">
        <v>1</v>
      </c>
      <c r="C136" s="14" t="s">
        <v>2</v>
      </c>
      <c r="D136" s="16" t="s">
        <v>36</v>
      </c>
    </row>
    <row r="137" spans="1:4" ht="15.75" thickBot="1">
      <c r="A137" s="201" t="str">
        <f>$A$23</f>
        <v>Serviços gerais</v>
      </c>
      <c r="B137" s="202">
        <f>D133</f>
        <v>0</v>
      </c>
      <c r="C137" s="206">
        <v>0.2</v>
      </c>
      <c r="D137" s="207">
        <f>B137*C137</f>
        <v>0</v>
      </c>
    </row>
    <row r="138" ht="15" thickBot="1"/>
    <row r="139" spans="1:4" ht="15.75" thickBot="1">
      <c r="A139" s="278" t="s">
        <v>44</v>
      </c>
      <c r="B139" s="279"/>
      <c r="C139" s="279"/>
      <c r="D139" s="280"/>
    </row>
    <row r="140" spans="1:4" ht="15.75" thickBot="1">
      <c r="A140" s="13" t="s">
        <v>3</v>
      </c>
      <c r="B140" s="14" t="s">
        <v>32</v>
      </c>
      <c r="C140" s="14" t="s">
        <v>36</v>
      </c>
      <c r="D140" s="16" t="s">
        <v>39</v>
      </c>
    </row>
    <row r="141" spans="1:4" ht="15.75" thickBot="1">
      <c r="A141" s="201" t="str">
        <f>$A$23</f>
        <v>Serviços gerais</v>
      </c>
      <c r="B141" s="202">
        <f>D133</f>
        <v>0</v>
      </c>
      <c r="C141" s="202">
        <f>D137</f>
        <v>0</v>
      </c>
      <c r="D141" s="207">
        <f>B141-C141</f>
        <v>0</v>
      </c>
    </row>
    <row r="142" ht="14.25"/>
    <row r="143" spans="1:8" ht="14.25" customHeight="1">
      <c r="A143" s="295" t="s">
        <v>234</v>
      </c>
      <c r="B143" s="295"/>
      <c r="C143" s="295"/>
      <c r="D143" s="295"/>
      <c r="E143" s="295"/>
      <c r="F143" s="295"/>
      <c r="G143" s="70"/>
      <c r="H143" s="70"/>
    </row>
    <row r="144" spans="1:8" ht="14.25" customHeight="1">
      <c r="A144" s="290" t="s">
        <v>235</v>
      </c>
      <c r="B144" s="290"/>
      <c r="C144" s="290"/>
      <c r="D144" s="290"/>
      <c r="E144" s="290"/>
      <c r="F144" s="290"/>
      <c r="G144" s="290"/>
      <c r="H144" s="290"/>
    </row>
    <row r="145" ht="15" thickBot="1"/>
    <row r="146" spans="1:4" ht="15.75" thickBot="1">
      <c r="A146" s="278" t="s">
        <v>236</v>
      </c>
      <c r="B146" s="279"/>
      <c r="C146" s="279"/>
      <c r="D146" s="280"/>
    </row>
    <row r="147" spans="1:4" ht="15.75" thickBot="1">
      <c r="A147" s="13" t="s">
        <v>3</v>
      </c>
      <c r="B147" s="71" t="s">
        <v>237</v>
      </c>
      <c r="C147" s="71" t="s">
        <v>36</v>
      </c>
      <c r="D147" s="72" t="s">
        <v>39</v>
      </c>
    </row>
    <row r="148" spans="1:4" ht="15.75" thickBot="1">
      <c r="A148" s="201" t="str">
        <f>$A$23</f>
        <v>Serviços gerais</v>
      </c>
      <c r="B148" s="216">
        <v>0</v>
      </c>
      <c r="C148" s="216">
        <v>0</v>
      </c>
      <c r="D148" s="207">
        <f>B148-C148</f>
        <v>0</v>
      </c>
    </row>
    <row r="149" ht="14.25"/>
    <row r="150" spans="1:8" ht="14.25" customHeight="1">
      <c r="A150" s="296" t="s">
        <v>238</v>
      </c>
      <c r="B150" s="295"/>
      <c r="C150" s="295"/>
      <c r="D150" s="295"/>
      <c r="E150" s="295"/>
      <c r="F150" s="295"/>
      <c r="G150" s="70"/>
      <c r="H150" s="70"/>
    </row>
    <row r="151" spans="1:8" ht="14.25" customHeight="1">
      <c r="A151" s="290" t="s">
        <v>235</v>
      </c>
      <c r="B151" s="290"/>
      <c r="C151" s="290"/>
      <c r="D151" s="290"/>
      <c r="E151" s="290"/>
      <c r="F151" s="290"/>
      <c r="G151" s="290"/>
      <c r="H151" s="290"/>
    </row>
    <row r="152" ht="15" thickBot="1"/>
    <row r="153" spans="1:4" ht="15.75" thickBot="1">
      <c r="A153" s="278" t="s">
        <v>239</v>
      </c>
      <c r="B153" s="279"/>
      <c r="C153" s="279"/>
      <c r="D153" s="280"/>
    </row>
    <row r="154" spans="1:4" ht="15.75" thickBot="1">
      <c r="A154" s="13" t="s">
        <v>3</v>
      </c>
      <c r="B154" s="71" t="s">
        <v>237</v>
      </c>
      <c r="C154" s="71" t="s">
        <v>240</v>
      </c>
      <c r="D154" s="72" t="s">
        <v>39</v>
      </c>
    </row>
    <row r="155" spans="1:4" ht="15.75" thickBot="1">
      <c r="A155" s="201" t="str">
        <f>$A$23</f>
        <v>Serviços gerais</v>
      </c>
      <c r="B155" s="216">
        <v>0</v>
      </c>
      <c r="C155" s="216">
        <v>0.0349</v>
      </c>
      <c r="D155" s="207">
        <f>B155*C155</f>
        <v>0</v>
      </c>
    </row>
    <row r="156" ht="15" thickBot="1"/>
    <row r="157" spans="1:7" ht="15.75" thickBot="1">
      <c r="A157" s="266" t="s">
        <v>28</v>
      </c>
      <c r="B157" s="283"/>
      <c r="C157" s="283"/>
      <c r="D157" s="283"/>
      <c r="E157" s="283"/>
      <c r="F157" s="267"/>
      <c r="G157" s="22"/>
    </row>
    <row r="158" spans="1:6" ht="15.75" thickBot="1">
      <c r="A158" s="13" t="s">
        <v>3</v>
      </c>
      <c r="B158" s="14" t="s">
        <v>45</v>
      </c>
      <c r="C158" s="14" t="s">
        <v>46</v>
      </c>
      <c r="D158" s="14" t="s">
        <v>211</v>
      </c>
      <c r="E158" s="14" t="s">
        <v>212</v>
      </c>
      <c r="F158" s="16" t="s">
        <v>8</v>
      </c>
    </row>
    <row r="159" spans="1:6" ht="15.75" thickBot="1">
      <c r="A159" s="201" t="str">
        <f>$A$23</f>
        <v>Serviços gerais</v>
      </c>
      <c r="B159" s="202">
        <f>D127</f>
        <v>0</v>
      </c>
      <c r="C159" s="202">
        <f>D141</f>
        <v>0</v>
      </c>
      <c r="D159" s="202">
        <f>D148</f>
        <v>0</v>
      </c>
      <c r="E159" s="202">
        <f>D155</f>
        <v>0</v>
      </c>
      <c r="F159" s="207">
        <f>SUM(B159:E159)</f>
        <v>0</v>
      </c>
    </row>
    <row r="160" ht="14.25"/>
    <row r="161" spans="1:10" ht="15">
      <c r="A161" s="281" t="s">
        <v>119</v>
      </c>
      <c r="B161" s="281"/>
      <c r="C161" s="281"/>
      <c r="D161" s="281"/>
      <c r="E161" s="281"/>
      <c r="F161" s="281"/>
      <c r="G161" s="281"/>
      <c r="H161" s="281"/>
      <c r="J161" s="109"/>
    </row>
    <row r="162" ht="15" thickBot="1"/>
    <row r="163" spans="1:5" ht="15.75" thickBot="1">
      <c r="A163" s="266" t="s">
        <v>119</v>
      </c>
      <c r="B163" s="283"/>
      <c r="C163" s="283"/>
      <c r="D163" s="283"/>
      <c r="E163" s="267"/>
    </row>
    <row r="164" spans="1:5" ht="15.75" thickBot="1">
      <c r="A164" s="13" t="s">
        <v>3</v>
      </c>
      <c r="B164" s="14" t="s">
        <v>55</v>
      </c>
      <c r="C164" s="14" t="s">
        <v>56</v>
      </c>
      <c r="D164" s="14" t="s">
        <v>57</v>
      </c>
      <c r="E164" s="16" t="s">
        <v>8</v>
      </c>
    </row>
    <row r="165" spans="1:5" ht="15.75" thickBot="1">
      <c r="A165" s="201" t="str">
        <f>$A$23</f>
        <v>Serviços gerais</v>
      </c>
      <c r="B165" s="202">
        <f>E80</f>
        <v>0</v>
      </c>
      <c r="C165" s="202">
        <f>D109</f>
        <v>0</v>
      </c>
      <c r="D165" s="202">
        <f>F159</f>
        <v>0</v>
      </c>
      <c r="E165" s="207">
        <f>SUM(B165:D165)</f>
        <v>0</v>
      </c>
    </row>
    <row r="166" ht="14.25"/>
    <row r="167" spans="1:10" ht="15">
      <c r="A167" s="281" t="s">
        <v>47</v>
      </c>
      <c r="B167" s="281"/>
      <c r="C167" s="281"/>
      <c r="D167" s="281"/>
      <c r="E167" s="281"/>
      <c r="F167" s="281"/>
      <c r="G167" s="281"/>
      <c r="H167" s="281"/>
      <c r="J167" s="109"/>
    </row>
    <row r="168" spans="1:8" ht="14.25" customHeight="1">
      <c r="A168" s="284" t="s">
        <v>243</v>
      </c>
      <c r="B168" s="284"/>
      <c r="C168" s="284"/>
      <c r="D168" s="284"/>
      <c r="E168" s="284"/>
      <c r="F168" s="284"/>
      <c r="G168" s="284"/>
      <c r="H168" s="284"/>
    </row>
    <row r="169" spans="1:8" ht="14.25" customHeight="1">
      <c r="A169" s="284"/>
      <c r="B169" s="284"/>
      <c r="C169" s="284"/>
      <c r="D169" s="284"/>
      <c r="E169" s="284"/>
      <c r="F169" s="284"/>
      <c r="G169" s="284"/>
      <c r="H169" s="284"/>
    </row>
    <row r="170" ht="15" thickBot="1"/>
    <row r="171" spans="1:2" ht="15.75" thickBot="1">
      <c r="A171" s="266" t="s">
        <v>241</v>
      </c>
      <c r="B171" s="267"/>
    </row>
    <row r="172" spans="1:2" ht="15.75" thickBot="1">
      <c r="A172" s="122" t="s">
        <v>48</v>
      </c>
      <c r="B172" s="123" t="s">
        <v>2</v>
      </c>
    </row>
    <row r="173" spans="1:2" ht="28.5">
      <c r="A173" s="73" t="s">
        <v>49</v>
      </c>
      <c r="B173" s="69">
        <f>80.1%*90%</f>
        <v>0.7209</v>
      </c>
    </row>
    <row r="174" spans="1:2" ht="28.5">
      <c r="A174" s="73" t="s">
        <v>50</v>
      </c>
      <c r="B174" s="69">
        <f>80.1%*10%</f>
        <v>0.0801</v>
      </c>
    </row>
    <row r="175" spans="1:2" ht="28.5">
      <c r="A175" s="24" t="s">
        <v>51</v>
      </c>
      <c r="B175" s="69">
        <v>0.0328</v>
      </c>
    </row>
    <row r="176" spans="1:2" ht="29.25" thickBot="1">
      <c r="A176" s="25" t="s">
        <v>52</v>
      </c>
      <c r="B176" s="74">
        <v>0.1662</v>
      </c>
    </row>
    <row r="177" spans="1:8" ht="15.75" thickBot="1">
      <c r="A177" s="122" t="s">
        <v>24</v>
      </c>
      <c r="B177" s="26">
        <f>SUM(B173:B176)</f>
        <v>1</v>
      </c>
      <c r="H177" s="125"/>
    </row>
    <row r="178" ht="14.25"/>
    <row r="179" spans="1:10" ht="15">
      <c r="A179" s="272" t="s">
        <v>53</v>
      </c>
      <c r="B179" s="273"/>
      <c r="C179" s="273"/>
      <c r="D179" s="273"/>
      <c r="E179" s="273"/>
      <c r="F179" s="273"/>
      <c r="G179" s="273"/>
      <c r="H179" s="273"/>
      <c r="J179" s="109"/>
    </row>
    <row r="180" spans="1:8" ht="14.25" customHeight="1">
      <c r="A180" s="284" t="s">
        <v>244</v>
      </c>
      <c r="B180" s="284"/>
      <c r="C180" s="284"/>
      <c r="D180" s="284"/>
      <c r="E180" s="284"/>
      <c r="F180" s="284"/>
      <c r="G180" s="284"/>
      <c r="H180" s="284"/>
    </row>
    <row r="181" spans="1:8" ht="14.25">
      <c r="A181" s="284"/>
      <c r="B181" s="284"/>
      <c r="C181" s="284"/>
      <c r="D181" s="284"/>
      <c r="E181" s="284"/>
      <c r="F181" s="284"/>
      <c r="G181" s="284"/>
      <c r="H181" s="284"/>
    </row>
    <row r="182" spans="1:8" ht="14.25">
      <c r="A182" s="284"/>
      <c r="B182" s="284"/>
      <c r="C182" s="284"/>
      <c r="D182" s="284"/>
      <c r="E182" s="284"/>
      <c r="F182" s="284"/>
      <c r="G182" s="284"/>
      <c r="H182" s="284"/>
    </row>
    <row r="183" spans="1:8" ht="14.25">
      <c r="A183" s="284"/>
      <c r="B183" s="284"/>
      <c r="C183" s="284"/>
      <c r="D183" s="284"/>
      <c r="E183" s="284"/>
      <c r="F183" s="284"/>
      <c r="G183" s="284"/>
      <c r="H183" s="284"/>
    </row>
    <row r="184" spans="1:8" ht="14.25">
      <c r="A184" s="284"/>
      <c r="B184" s="284"/>
      <c r="C184" s="284"/>
      <c r="D184" s="284"/>
      <c r="E184" s="284"/>
      <c r="F184" s="284"/>
      <c r="G184" s="284"/>
      <c r="H184" s="284"/>
    </row>
    <row r="185" spans="1:8" ht="15" thickBot="1">
      <c r="A185" s="75"/>
      <c r="B185" s="75"/>
      <c r="C185" s="75"/>
      <c r="D185" s="75"/>
      <c r="E185" s="75"/>
      <c r="F185" s="75"/>
      <c r="G185" s="75"/>
      <c r="H185" s="75"/>
    </row>
    <row r="186" spans="1:4" ht="15.75" thickBot="1">
      <c r="A186" s="278" t="s">
        <v>54</v>
      </c>
      <c r="B186" s="279"/>
      <c r="C186" s="279"/>
      <c r="D186" s="280"/>
    </row>
    <row r="187" spans="1:4" ht="30.75" thickBot="1">
      <c r="A187" s="13" t="s">
        <v>3</v>
      </c>
      <c r="B187" s="14" t="s">
        <v>1</v>
      </c>
      <c r="C187" s="15" t="s">
        <v>121</v>
      </c>
      <c r="D187" s="16" t="s">
        <v>4</v>
      </c>
    </row>
    <row r="188" spans="1:4" ht="15.75" thickBot="1">
      <c r="A188" s="201" t="str">
        <f>$A$23</f>
        <v>Serviços gerais</v>
      </c>
      <c r="B188" s="202">
        <f>F59+(E165-D101)</f>
        <v>0</v>
      </c>
      <c r="C188" s="217">
        <v>12</v>
      </c>
      <c r="D188" s="207">
        <f>B188/C188</f>
        <v>0</v>
      </c>
    </row>
    <row r="189" ht="15" thickBot="1"/>
    <row r="190" spans="1:5" ht="15.75" thickBot="1">
      <c r="A190" s="292" t="s">
        <v>58</v>
      </c>
      <c r="B190" s="293"/>
      <c r="C190" s="293"/>
      <c r="D190" s="294"/>
      <c r="E190" s="27"/>
    </row>
    <row r="191" spans="1:4" ht="30.75" thickBot="1">
      <c r="A191" s="13" t="s">
        <v>3</v>
      </c>
      <c r="B191" s="14" t="s">
        <v>1</v>
      </c>
      <c r="C191" s="28" t="s">
        <v>59</v>
      </c>
      <c r="D191" s="16" t="s">
        <v>4</v>
      </c>
    </row>
    <row r="192" spans="1:4" ht="15.75" thickBot="1">
      <c r="A192" s="201" t="str">
        <f>$A$23</f>
        <v>Serviços gerais</v>
      </c>
      <c r="B192" s="202">
        <f>D105</f>
        <v>0</v>
      </c>
      <c r="C192" s="214">
        <v>0.5</v>
      </c>
      <c r="D192" s="207">
        <f>B192*C192</f>
        <v>0</v>
      </c>
    </row>
    <row r="193" ht="15" thickBot="1"/>
    <row r="194" spans="1:4" ht="15.75" thickBot="1">
      <c r="A194" s="278" t="s">
        <v>60</v>
      </c>
      <c r="B194" s="279"/>
      <c r="C194" s="279"/>
      <c r="D194" s="280"/>
    </row>
    <row r="195" spans="1:4" ht="15.75" thickBot="1">
      <c r="A195" s="13" t="s">
        <v>3</v>
      </c>
      <c r="B195" s="14" t="s">
        <v>1</v>
      </c>
      <c r="C195" s="14" t="s">
        <v>2</v>
      </c>
      <c r="D195" s="16" t="s">
        <v>4</v>
      </c>
    </row>
    <row r="196" spans="1:4" ht="15.75" thickBot="1">
      <c r="A196" s="201" t="str">
        <f>$A$23</f>
        <v>Serviços gerais</v>
      </c>
      <c r="B196" s="202">
        <f>D188+D192</f>
        <v>0</v>
      </c>
      <c r="C196" s="210">
        <f>$B$173</f>
        <v>0.7209</v>
      </c>
      <c r="D196" s="207">
        <f>B196*C196</f>
        <v>0</v>
      </c>
    </row>
    <row r="197" ht="14.25"/>
    <row r="198" spans="1:10" ht="15">
      <c r="A198" s="272" t="s">
        <v>61</v>
      </c>
      <c r="B198" s="273"/>
      <c r="C198" s="273"/>
      <c r="D198" s="273"/>
      <c r="E198" s="273"/>
      <c r="F198" s="273"/>
      <c r="G198" s="273"/>
      <c r="H198" s="273"/>
      <c r="J198" s="109"/>
    </row>
    <row r="199" spans="1:8" ht="14.25" customHeight="1">
      <c r="A199" s="284" t="s">
        <v>219</v>
      </c>
      <c r="B199" s="284"/>
      <c r="C199" s="284"/>
      <c r="D199" s="284"/>
      <c r="E199" s="284"/>
      <c r="F199" s="284"/>
      <c r="G199" s="284"/>
      <c r="H199" s="284"/>
    </row>
    <row r="200" spans="1:8" ht="14.25">
      <c r="A200" s="284"/>
      <c r="B200" s="284"/>
      <c r="C200" s="284"/>
      <c r="D200" s="284"/>
      <c r="E200" s="284"/>
      <c r="F200" s="284"/>
      <c r="G200" s="284"/>
      <c r="H200" s="284"/>
    </row>
    <row r="201" spans="1:8" ht="14.25">
      <c r="A201" s="284"/>
      <c r="B201" s="284"/>
      <c r="C201" s="284"/>
      <c r="D201" s="284"/>
      <c r="E201" s="284"/>
      <c r="F201" s="284"/>
      <c r="G201" s="284"/>
      <c r="H201" s="284"/>
    </row>
    <row r="202" spans="1:8" ht="14.25">
      <c r="A202" s="284"/>
      <c r="B202" s="284"/>
      <c r="C202" s="284"/>
      <c r="D202" s="284"/>
      <c r="E202" s="284"/>
      <c r="F202" s="284"/>
      <c r="G202" s="284"/>
      <c r="H202" s="284"/>
    </row>
    <row r="203" spans="1:8" ht="14.25">
      <c r="A203" s="284"/>
      <c r="B203" s="284"/>
      <c r="C203" s="284"/>
      <c r="D203" s="284"/>
      <c r="E203" s="284"/>
      <c r="F203" s="284"/>
      <c r="G203" s="284"/>
      <c r="H203" s="284"/>
    </row>
    <row r="204" ht="15" thickBot="1"/>
    <row r="205" spans="1:4" ht="15.75" thickBot="1">
      <c r="A205" s="278" t="s">
        <v>62</v>
      </c>
      <c r="B205" s="279"/>
      <c r="C205" s="279"/>
      <c r="D205" s="280"/>
    </row>
    <row r="206" spans="1:4" ht="30.75" thickBot="1">
      <c r="A206" s="13" t="s">
        <v>3</v>
      </c>
      <c r="B206" s="14" t="s">
        <v>1</v>
      </c>
      <c r="C206" s="15" t="s">
        <v>121</v>
      </c>
      <c r="D206" s="16" t="s">
        <v>4</v>
      </c>
    </row>
    <row r="207" spans="1:4" ht="15.75" thickBot="1">
      <c r="A207" s="201" t="str">
        <f>$A$23</f>
        <v>Serviços gerais</v>
      </c>
      <c r="B207" s="202">
        <f>F59+E165</f>
        <v>0</v>
      </c>
      <c r="C207" s="217">
        <v>12</v>
      </c>
      <c r="D207" s="207">
        <f>B207/C207</f>
        <v>0</v>
      </c>
    </row>
    <row r="208" ht="15" thickBot="1"/>
    <row r="209" spans="1:4" ht="15.75" thickBot="1">
      <c r="A209" s="292" t="s">
        <v>63</v>
      </c>
      <c r="B209" s="293"/>
      <c r="C209" s="293"/>
      <c r="D209" s="294"/>
    </row>
    <row r="210" spans="1:4" ht="30.75" thickBot="1">
      <c r="A210" s="13" t="s">
        <v>3</v>
      </c>
      <c r="B210" s="14" t="s">
        <v>1</v>
      </c>
      <c r="C210" s="28" t="s">
        <v>59</v>
      </c>
      <c r="D210" s="16" t="s">
        <v>4</v>
      </c>
    </row>
    <row r="211" spans="1:4" ht="15.75" thickBot="1">
      <c r="A211" s="201" t="str">
        <f>$A$23</f>
        <v>Serviços gerais</v>
      </c>
      <c r="B211" s="202">
        <f>D105</f>
        <v>0</v>
      </c>
      <c r="C211" s="214">
        <v>0.5</v>
      </c>
      <c r="D211" s="207">
        <f>B211*C211</f>
        <v>0</v>
      </c>
    </row>
    <row r="212" ht="15" thickBot="1"/>
    <row r="213" spans="1:4" ht="15.75" thickBot="1">
      <c r="A213" s="278" t="s">
        <v>72</v>
      </c>
      <c r="B213" s="279"/>
      <c r="C213" s="279"/>
      <c r="D213" s="280"/>
    </row>
    <row r="214" spans="1:4" ht="15.75" thickBot="1">
      <c r="A214" s="13" t="s">
        <v>3</v>
      </c>
      <c r="B214" s="14" t="s">
        <v>1</v>
      </c>
      <c r="C214" s="14" t="s">
        <v>2</v>
      </c>
      <c r="D214" s="16" t="s">
        <v>4</v>
      </c>
    </row>
    <row r="215" spans="1:4" ht="15.75" thickBot="1">
      <c r="A215" s="201" t="str">
        <f>$A$23</f>
        <v>Serviços gerais</v>
      </c>
      <c r="B215" s="202">
        <f>D207+D211</f>
        <v>0</v>
      </c>
      <c r="C215" s="210">
        <f>$B$174</f>
        <v>0.0801</v>
      </c>
      <c r="D215" s="207">
        <f>B215*C215</f>
        <v>0</v>
      </c>
    </row>
    <row r="216" ht="14.25"/>
    <row r="217" spans="1:10" ht="15">
      <c r="A217" s="272" t="s">
        <v>64</v>
      </c>
      <c r="B217" s="273"/>
      <c r="C217" s="273"/>
      <c r="D217" s="273"/>
      <c r="E217" s="273"/>
      <c r="F217" s="273"/>
      <c r="G217" s="273"/>
      <c r="H217" s="273"/>
      <c r="J217" s="109"/>
    </row>
    <row r="218" spans="1:8" ht="14.25" customHeight="1">
      <c r="A218" s="297" t="s">
        <v>220</v>
      </c>
      <c r="B218" s="297"/>
      <c r="C218" s="297"/>
      <c r="D218" s="297"/>
      <c r="E218" s="297"/>
      <c r="F218" s="297"/>
      <c r="G218" s="297"/>
      <c r="H218" s="297"/>
    </row>
    <row r="219" spans="1:8" ht="14.25">
      <c r="A219" s="297"/>
      <c r="B219" s="297"/>
      <c r="C219" s="297"/>
      <c r="D219" s="297"/>
      <c r="E219" s="297"/>
      <c r="F219" s="297"/>
      <c r="G219" s="297"/>
      <c r="H219" s="297"/>
    </row>
    <row r="220" spans="1:8" ht="14.25">
      <c r="A220" s="297"/>
      <c r="B220" s="297"/>
      <c r="C220" s="297"/>
      <c r="D220" s="297"/>
      <c r="E220" s="297"/>
      <c r="F220" s="297"/>
      <c r="G220" s="297"/>
      <c r="H220" s="297"/>
    </row>
    <row r="221" ht="15" thickBot="1"/>
    <row r="222" spans="1:5" ht="15.75" thickBot="1">
      <c r="A222" s="266" t="s">
        <v>67</v>
      </c>
      <c r="B222" s="283"/>
      <c r="C222" s="283"/>
      <c r="D222" s="283"/>
      <c r="E222" s="267"/>
    </row>
    <row r="223" spans="1:5" ht="60.75" thickBot="1">
      <c r="A223" s="13" t="s">
        <v>3</v>
      </c>
      <c r="B223" s="15" t="s">
        <v>120</v>
      </c>
      <c r="C223" s="15" t="s">
        <v>66</v>
      </c>
      <c r="D223" s="15" t="s">
        <v>65</v>
      </c>
      <c r="E223" s="16" t="s">
        <v>4</v>
      </c>
    </row>
    <row r="224" spans="1:5" ht="15.75" thickBot="1">
      <c r="A224" s="201" t="str">
        <f>$A$23</f>
        <v>Serviços gerais</v>
      </c>
      <c r="B224" s="218">
        <f>-D68</f>
        <v>0</v>
      </c>
      <c r="C224" s="218">
        <f>-D72</f>
        <v>0</v>
      </c>
      <c r="D224" s="218">
        <f>-E76</f>
        <v>0</v>
      </c>
      <c r="E224" s="219">
        <f>SUM(B224:D224)</f>
        <v>0</v>
      </c>
    </row>
    <row r="225" ht="15" thickBot="1"/>
    <row r="226" spans="1:4" ht="15.75" thickBot="1">
      <c r="A226" s="278" t="s">
        <v>68</v>
      </c>
      <c r="B226" s="279"/>
      <c r="C226" s="279"/>
      <c r="D226" s="280"/>
    </row>
    <row r="227" spans="1:4" ht="15.75" thickBot="1">
      <c r="A227" s="13" t="s">
        <v>3</v>
      </c>
      <c r="B227" s="14" t="s">
        <v>6</v>
      </c>
      <c r="C227" s="14" t="s">
        <v>2</v>
      </c>
      <c r="D227" s="16" t="s">
        <v>4</v>
      </c>
    </row>
    <row r="228" spans="1:4" ht="15.75" thickBot="1">
      <c r="A228" s="201" t="str">
        <f>$A$23</f>
        <v>Serviços gerais</v>
      </c>
      <c r="B228" s="218">
        <f>E224</f>
        <v>0</v>
      </c>
      <c r="C228" s="210">
        <f>$B$175</f>
        <v>0.0328</v>
      </c>
      <c r="D228" s="219">
        <f>B228*C228</f>
        <v>0</v>
      </c>
    </row>
    <row r="229" ht="14.25"/>
    <row r="230" spans="1:10" ht="15">
      <c r="A230" s="281" t="s">
        <v>47</v>
      </c>
      <c r="B230" s="281"/>
      <c r="C230" s="281"/>
      <c r="D230" s="281"/>
      <c r="E230" s="281"/>
      <c r="F230" s="281"/>
      <c r="G230" s="281"/>
      <c r="H230" s="281"/>
      <c r="J230" s="109"/>
    </row>
    <row r="231" ht="15" thickBot="1"/>
    <row r="232" spans="1:5" ht="15.75" thickBot="1">
      <c r="A232" s="266" t="s">
        <v>47</v>
      </c>
      <c r="B232" s="283"/>
      <c r="C232" s="283"/>
      <c r="D232" s="283"/>
      <c r="E232" s="267"/>
    </row>
    <row r="233" spans="1:5" ht="15.75" thickBot="1">
      <c r="A233" s="13" t="s">
        <v>3</v>
      </c>
      <c r="B233" s="14" t="s">
        <v>69</v>
      </c>
      <c r="C233" s="14" t="s">
        <v>70</v>
      </c>
      <c r="D233" s="14" t="s">
        <v>71</v>
      </c>
      <c r="E233" s="16" t="s">
        <v>8</v>
      </c>
    </row>
    <row r="234" spans="1:5" ht="15.75" thickBot="1">
      <c r="A234" s="201" t="str">
        <f>$A$23</f>
        <v>Serviços gerais</v>
      </c>
      <c r="B234" s="220">
        <f>D196</f>
        <v>0</v>
      </c>
      <c r="C234" s="220">
        <f>D215</f>
        <v>0</v>
      </c>
      <c r="D234" s="221">
        <f>D228</f>
        <v>0</v>
      </c>
      <c r="E234" s="222">
        <f>SUM(B234:D234)</f>
        <v>0</v>
      </c>
    </row>
    <row r="235" ht="14.25"/>
    <row r="236" spans="1:10" ht="15">
      <c r="A236" s="281" t="s">
        <v>73</v>
      </c>
      <c r="B236" s="281"/>
      <c r="C236" s="281"/>
      <c r="D236" s="281"/>
      <c r="E236" s="281"/>
      <c r="F236" s="281"/>
      <c r="G236" s="281"/>
      <c r="H236" s="281"/>
      <c r="J236" s="109"/>
    </row>
    <row r="237" spans="1:8" ht="14.25" customHeight="1">
      <c r="A237" s="284" t="s">
        <v>245</v>
      </c>
      <c r="B237" s="284"/>
      <c r="C237" s="284"/>
      <c r="D237" s="284"/>
      <c r="E237" s="284"/>
      <c r="F237" s="284"/>
      <c r="G237" s="284"/>
      <c r="H237" s="284"/>
    </row>
    <row r="238" spans="1:8" ht="14.25">
      <c r="A238" s="284"/>
      <c r="B238" s="284"/>
      <c r="C238" s="284"/>
      <c r="D238" s="284"/>
      <c r="E238" s="284"/>
      <c r="F238" s="284"/>
      <c r="G238" s="284"/>
      <c r="H238" s="284"/>
    </row>
    <row r="239" spans="1:8" ht="14.25">
      <c r="A239" s="284"/>
      <c r="B239" s="284"/>
      <c r="C239" s="284"/>
      <c r="D239" s="284"/>
      <c r="E239" s="284"/>
      <c r="F239" s="284"/>
      <c r="G239" s="284"/>
      <c r="H239" s="284"/>
    </row>
    <row r="240" spans="1:8" ht="14.25">
      <c r="A240" s="284"/>
      <c r="B240" s="284"/>
      <c r="C240" s="284"/>
      <c r="D240" s="284"/>
      <c r="E240" s="284"/>
      <c r="F240" s="284"/>
      <c r="G240" s="284"/>
      <c r="H240" s="284"/>
    </row>
    <row r="241" spans="1:8" ht="14.25">
      <c r="A241" s="284"/>
      <c r="B241" s="284"/>
      <c r="C241" s="284"/>
      <c r="D241" s="284"/>
      <c r="E241" s="284"/>
      <c r="F241" s="284"/>
      <c r="G241" s="284"/>
      <c r="H241" s="284"/>
    </row>
    <row r="242" spans="1:8" ht="14.25">
      <c r="A242" s="284"/>
      <c r="B242" s="284"/>
      <c r="C242" s="284"/>
      <c r="D242" s="284"/>
      <c r="E242" s="284"/>
      <c r="F242" s="284"/>
      <c r="G242" s="284"/>
      <c r="H242" s="284"/>
    </row>
    <row r="243" ht="15" thickBot="1"/>
    <row r="244" spans="1:5" ht="15.75" customHeight="1">
      <c r="A244" s="300" t="s">
        <v>242</v>
      </c>
      <c r="B244" s="301"/>
      <c r="C244" s="301"/>
      <c r="D244" s="301"/>
      <c r="E244" s="302"/>
    </row>
    <row r="245" spans="1:5" ht="15.75" customHeight="1" thickBot="1">
      <c r="A245" s="303"/>
      <c r="B245" s="304"/>
      <c r="C245" s="304"/>
      <c r="D245" s="304"/>
      <c r="E245" s="305"/>
    </row>
    <row r="246" spans="1:5" ht="15.75" customHeight="1" thickBot="1">
      <c r="A246" s="292" t="s">
        <v>77</v>
      </c>
      <c r="B246" s="293"/>
      <c r="C246" s="293"/>
      <c r="D246" s="293"/>
      <c r="E246" s="294"/>
    </row>
    <row r="247" spans="1:5" ht="15.75" thickBot="1">
      <c r="A247" s="298" t="s">
        <v>3</v>
      </c>
      <c r="B247" s="298" t="s">
        <v>78</v>
      </c>
      <c r="C247" s="298" t="s">
        <v>79</v>
      </c>
      <c r="D247" s="292" t="s">
        <v>292</v>
      </c>
      <c r="E247" s="294"/>
    </row>
    <row r="248" spans="1:5" ht="30.75" thickBot="1">
      <c r="A248" s="299"/>
      <c r="B248" s="299"/>
      <c r="C248" s="299"/>
      <c r="D248" s="29" t="s">
        <v>80</v>
      </c>
      <c r="E248" s="29" t="s">
        <v>81</v>
      </c>
    </row>
    <row r="249" spans="1:5" ht="15">
      <c r="A249" s="30" t="s">
        <v>12</v>
      </c>
      <c r="B249" s="77">
        <v>1</v>
      </c>
      <c r="C249" s="223">
        <v>30</v>
      </c>
      <c r="D249" s="32">
        <f>(252/365)</f>
        <v>0.6904109589041096</v>
      </c>
      <c r="E249" s="31">
        <f aca="true" t="shared" si="0" ref="E249:E260">(B249*C249)*D249</f>
        <v>20.71232876712329</v>
      </c>
    </row>
    <row r="250" spans="1:5" ht="15">
      <c r="A250" s="24" t="s">
        <v>82</v>
      </c>
      <c r="B250" s="78">
        <v>1</v>
      </c>
      <c r="C250" s="224">
        <v>0</v>
      </c>
      <c r="D250" s="34">
        <v>1</v>
      </c>
      <c r="E250" s="33">
        <f t="shared" si="0"/>
        <v>0</v>
      </c>
    </row>
    <row r="251" spans="1:5" ht="15">
      <c r="A251" s="24" t="s">
        <v>83</v>
      </c>
      <c r="B251" s="78">
        <v>0.09217</v>
      </c>
      <c r="C251" s="224">
        <v>15</v>
      </c>
      <c r="D251" s="34">
        <f>(252/365)</f>
        <v>0.6904109589041096</v>
      </c>
      <c r="E251" s="33">
        <f t="shared" si="0"/>
        <v>0.9545276712328767</v>
      </c>
    </row>
    <row r="252" spans="1:5" ht="15">
      <c r="A252" s="24" t="s">
        <v>84</v>
      </c>
      <c r="B252" s="78">
        <v>1</v>
      </c>
      <c r="C252" s="224">
        <v>5</v>
      </c>
      <c r="D252" s="34">
        <f>(252/365)</f>
        <v>0.6904109589041096</v>
      </c>
      <c r="E252" s="33">
        <f t="shared" si="0"/>
        <v>3.4520547945205484</v>
      </c>
    </row>
    <row r="253" spans="1:5" ht="15">
      <c r="A253" s="24" t="s">
        <v>85</v>
      </c>
      <c r="B253" s="78">
        <v>0.1522</v>
      </c>
      <c r="C253" s="224">
        <v>1</v>
      </c>
      <c r="D253" s="34">
        <v>1</v>
      </c>
      <c r="E253" s="33">
        <f t="shared" si="0"/>
        <v>0.1522</v>
      </c>
    </row>
    <row r="254" spans="1:5" ht="15">
      <c r="A254" s="24" t="s">
        <v>86</v>
      </c>
      <c r="B254" s="78">
        <v>0.0309</v>
      </c>
      <c r="C254" s="224">
        <v>1</v>
      </c>
      <c r="D254" s="34">
        <f>(252/365)</f>
        <v>0.6904109589041096</v>
      </c>
      <c r="E254" s="33">
        <f t="shared" si="0"/>
        <v>0.02133369863013699</v>
      </c>
    </row>
    <row r="255" spans="1:5" ht="15">
      <c r="A255" s="24" t="s">
        <v>87</v>
      </c>
      <c r="B255" s="78">
        <v>0.0123</v>
      </c>
      <c r="C255" s="224">
        <v>3</v>
      </c>
      <c r="D255" s="34">
        <v>1</v>
      </c>
      <c r="E255" s="33">
        <f t="shared" si="0"/>
        <v>0.0369</v>
      </c>
    </row>
    <row r="256" spans="1:5" ht="15">
      <c r="A256" s="24" t="s">
        <v>88</v>
      </c>
      <c r="B256" s="78">
        <v>0.02</v>
      </c>
      <c r="C256" s="224">
        <v>1</v>
      </c>
      <c r="D256" s="34">
        <v>1</v>
      </c>
      <c r="E256" s="33">
        <f t="shared" si="0"/>
        <v>0.02</v>
      </c>
    </row>
    <row r="257" spans="1:5" ht="15">
      <c r="A257" s="24" t="s">
        <v>89</v>
      </c>
      <c r="B257" s="78">
        <v>0.004</v>
      </c>
      <c r="C257" s="224">
        <v>1</v>
      </c>
      <c r="D257" s="34">
        <v>1</v>
      </c>
      <c r="E257" s="33">
        <f t="shared" si="0"/>
        <v>0.004</v>
      </c>
    </row>
    <row r="258" spans="1:5" ht="15">
      <c r="A258" s="24" t="s">
        <v>90</v>
      </c>
      <c r="B258" s="78">
        <v>0.03213</v>
      </c>
      <c r="C258" s="224">
        <v>5</v>
      </c>
      <c r="D258" s="34">
        <f>(252/365)</f>
        <v>0.6904109589041096</v>
      </c>
      <c r="E258" s="33">
        <f t="shared" si="0"/>
        <v>0.1109145205479452</v>
      </c>
    </row>
    <row r="259" spans="1:5" ht="15">
      <c r="A259" s="24" t="s">
        <v>91</v>
      </c>
      <c r="B259" s="78">
        <v>0.002773</v>
      </c>
      <c r="C259" s="224">
        <v>120</v>
      </c>
      <c r="D259" s="34">
        <f>(252/365)</f>
        <v>0.6904109589041096</v>
      </c>
      <c r="E259" s="33">
        <f t="shared" si="0"/>
        <v>0.22974115068493153</v>
      </c>
    </row>
    <row r="260" spans="1:5" ht="15.75" thickBot="1">
      <c r="A260" s="35" t="s">
        <v>92</v>
      </c>
      <c r="B260" s="79">
        <v>0.00023</v>
      </c>
      <c r="C260" s="225">
        <v>6</v>
      </c>
      <c r="D260" s="37">
        <v>1</v>
      </c>
      <c r="E260" s="36">
        <f t="shared" si="0"/>
        <v>0.0013800000000000002</v>
      </c>
    </row>
    <row r="261" ht="15" thickBot="1"/>
    <row r="262" spans="1:2" ht="15.75" customHeight="1">
      <c r="A262" s="300" t="s">
        <v>95</v>
      </c>
      <c r="B262" s="302"/>
    </row>
    <row r="263" spans="1:2" ht="15.75" customHeight="1" thickBot="1">
      <c r="A263" s="303"/>
      <c r="B263" s="305"/>
    </row>
    <row r="264" spans="1:2" ht="15.75" thickBot="1">
      <c r="A264" s="178" t="s">
        <v>93</v>
      </c>
      <c r="B264" s="29" t="str">
        <f>D247</f>
        <v>44 Sem</v>
      </c>
    </row>
    <row r="265" spans="1:2" ht="14.25">
      <c r="A265" s="30" t="s">
        <v>12</v>
      </c>
      <c r="B265" s="38">
        <f>E249</f>
        <v>20.71232876712329</v>
      </c>
    </row>
    <row r="266" spans="1:2" ht="14.25">
      <c r="A266" s="24" t="s">
        <v>82</v>
      </c>
      <c r="B266" s="39">
        <f>E250</f>
        <v>0</v>
      </c>
    </row>
    <row r="267" spans="1:2" ht="14.25">
      <c r="A267" s="24" t="s">
        <v>83</v>
      </c>
      <c r="B267" s="39">
        <f aca="true" t="shared" si="1" ref="B267:B276">E251</f>
        <v>0.9545276712328767</v>
      </c>
    </row>
    <row r="268" spans="1:2" ht="14.25">
      <c r="A268" s="24" t="s">
        <v>84</v>
      </c>
      <c r="B268" s="39">
        <f t="shared" si="1"/>
        <v>3.4520547945205484</v>
      </c>
    </row>
    <row r="269" spans="1:2" ht="14.25">
      <c r="A269" s="24" t="s">
        <v>85</v>
      </c>
      <c r="B269" s="39">
        <f t="shared" si="1"/>
        <v>0.1522</v>
      </c>
    </row>
    <row r="270" spans="1:2" ht="14.25">
      <c r="A270" s="24" t="s">
        <v>86</v>
      </c>
      <c r="B270" s="39">
        <f t="shared" si="1"/>
        <v>0.02133369863013699</v>
      </c>
    </row>
    <row r="271" spans="1:2" ht="14.25">
      <c r="A271" s="24" t="s">
        <v>87</v>
      </c>
      <c r="B271" s="39">
        <f t="shared" si="1"/>
        <v>0.0369</v>
      </c>
    </row>
    <row r="272" spans="1:2" ht="14.25">
      <c r="A272" s="24" t="s">
        <v>88</v>
      </c>
      <c r="B272" s="39">
        <f t="shared" si="1"/>
        <v>0.02</v>
      </c>
    </row>
    <row r="273" spans="1:2" ht="14.25">
      <c r="A273" s="24" t="s">
        <v>89</v>
      </c>
      <c r="B273" s="39">
        <f t="shared" si="1"/>
        <v>0.004</v>
      </c>
    </row>
    <row r="274" spans="1:2" ht="14.25">
      <c r="A274" s="24" t="s">
        <v>90</v>
      </c>
      <c r="B274" s="39">
        <f t="shared" si="1"/>
        <v>0.1109145205479452</v>
      </c>
    </row>
    <row r="275" spans="1:2" ht="14.25">
      <c r="A275" s="24" t="s">
        <v>91</v>
      </c>
      <c r="B275" s="39">
        <f t="shared" si="1"/>
        <v>0.22974115068493153</v>
      </c>
    </row>
    <row r="276" spans="1:2" ht="15" thickBot="1">
      <c r="A276" s="25" t="s">
        <v>92</v>
      </c>
      <c r="B276" s="39">
        <f t="shared" si="1"/>
        <v>0.0013800000000000002</v>
      </c>
    </row>
    <row r="277" spans="1:6" ht="15.75" thickBot="1">
      <c r="A277" s="177" t="s">
        <v>94</v>
      </c>
      <c r="B277" s="40">
        <f>SUM(B265:B276)</f>
        <v>25.69538060273973</v>
      </c>
      <c r="F277" s="125"/>
    </row>
    <row r="278" ht="14.25"/>
    <row r="279" spans="1:10" ht="15">
      <c r="A279" s="272" t="s">
        <v>99</v>
      </c>
      <c r="B279" s="273"/>
      <c r="C279" s="273"/>
      <c r="D279" s="273"/>
      <c r="E279" s="273"/>
      <c r="F279" s="273"/>
      <c r="G279" s="273"/>
      <c r="H279" s="273"/>
      <c r="J279" s="109"/>
    </row>
    <row r="280" spans="1:8" ht="14.25" customHeight="1">
      <c r="A280" s="284" t="s">
        <v>221</v>
      </c>
      <c r="B280" s="284"/>
      <c r="C280" s="284"/>
      <c r="D280" s="284"/>
      <c r="E280" s="284"/>
      <c r="F280" s="284"/>
      <c r="G280" s="284"/>
      <c r="H280" s="284"/>
    </row>
    <row r="281" spans="1:8" ht="14.25">
      <c r="A281" s="284"/>
      <c r="B281" s="284"/>
      <c r="C281" s="284"/>
      <c r="D281" s="284"/>
      <c r="E281" s="284"/>
      <c r="F281" s="284"/>
      <c r="G281" s="284"/>
      <c r="H281" s="284"/>
    </row>
    <row r="282" spans="1:8" ht="14.25">
      <c r="A282" s="284"/>
      <c r="B282" s="284"/>
      <c r="C282" s="284"/>
      <c r="D282" s="284"/>
      <c r="E282" s="284"/>
      <c r="F282" s="284"/>
      <c r="G282" s="284"/>
      <c r="H282" s="284"/>
    </row>
    <row r="283" spans="1:8" ht="14.25">
      <c r="A283" s="284"/>
      <c r="B283" s="284"/>
      <c r="C283" s="284"/>
      <c r="D283" s="284"/>
      <c r="E283" s="284"/>
      <c r="F283" s="284"/>
      <c r="G283" s="284"/>
      <c r="H283" s="284"/>
    </row>
    <row r="284" ht="15" thickBot="1"/>
    <row r="285" spans="1:4" ht="15.75" thickBot="1">
      <c r="A285" s="278" t="s">
        <v>76</v>
      </c>
      <c r="B285" s="279"/>
      <c r="C285" s="279"/>
      <c r="D285" s="280"/>
    </row>
    <row r="286" spans="1:4" ht="15.75" thickBot="1">
      <c r="A286" s="13" t="s">
        <v>3</v>
      </c>
      <c r="B286" s="14" t="s">
        <v>1</v>
      </c>
      <c r="C286" s="14" t="s">
        <v>75</v>
      </c>
      <c r="D286" s="16" t="s">
        <v>74</v>
      </c>
    </row>
    <row r="287" spans="1:4" ht="15.75" thickBot="1">
      <c r="A287" s="201" t="str">
        <f>$A$23</f>
        <v>Serviços gerais</v>
      </c>
      <c r="B287" s="202">
        <f>F59+E165+E234</f>
        <v>0</v>
      </c>
      <c r="C287" s="215">
        <v>30</v>
      </c>
      <c r="D287" s="207">
        <f>B287/C287</f>
        <v>0</v>
      </c>
    </row>
    <row r="288" ht="15" thickBot="1"/>
    <row r="289" spans="1:5" ht="15.75" thickBot="1">
      <c r="A289" s="292" t="s">
        <v>99</v>
      </c>
      <c r="B289" s="293"/>
      <c r="C289" s="293"/>
      <c r="D289" s="293"/>
      <c r="E289" s="294"/>
    </row>
    <row r="290" spans="1:5" ht="30.75" thickBot="1">
      <c r="A290" s="13" t="s">
        <v>3</v>
      </c>
      <c r="B290" s="14" t="s">
        <v>74</v>
      </c>
      <c r="C290" s="15" t="s">
        <v>96</v>
      </c>
      <c r="D290" s="14" t="s">
        <v>97</v>
      </c>
      <c r="E290" s="16" t="s">
        <v>98</v>
      </c>
    </row>
    <row r="291" spans="1:5" ht="15.75" thickBot="1">
      <c r="A291" s="201" t="str">
        <f>$A$23</f>
        <v>Serviços gerais</v>
      </c>
      <c r="B291" s="202">
        <f>D287</f>
        <v>0</v>
      </c>
      <c r="C291" s="226">
        <f>$B$277</f>
        <v>25.69538060273973</v>
      </c>
      <c r="D291" s="202">
        <f>B291*C291</f>
        <v>0</v>
      </c>
      <c r="E291" s="207">
        <f>D291/12</f>
        <v>0</v>
      </c>
    </row>
    <row r="292" ht="14.25"/>
    <row r="293" spans="1:10" ht="15">
      <c r="A293" s="272" t="s">
        <v>100</v>
      </c>
      <c r="B293" s="273"/>
      <c r="C293" s="273"/>
      <c r="D293" s="273"/>
      <c r="E293" s="273"/>
      <c r="F293" s="273"/>
      <c r="G293" s="273"/>
      <c r="H293" s="273"/>
      <c r="J293" s="109"/>
    </row>
    <row r="294" spans="1:8" ht="14.25" customHeight="1">
      <c r="A294" s="284" t="s">
        <v>218</v>
      </c>
      <c r="B294" s="284"/>
      <c r="C294" s="284"/>
      <c r="D294" s="284"/>
      <c r="E294" s="284"/>
      <c r="F294" s="284"/>
      <c r="G294" s="284"/>
      <c r="H294" s="284"/>
    </row>
    <row r="295" spans="1:8" ht="14.25">
      <c r="A295" s="284"/>
      <c r="B295" s="284"/>
      <c r="C295" s="284"/>
      <c r="D295" s="284"/>
      <c r="E295" s="284"/>
      <c r="F295" s="284"/>
      <c r="G295" s="284"/>
      <c r="H295" s="284"/>
    </row>
    <row r="296" spans="1:8" ht="14.25">
      <c r="A296" s="284"/>
      <c r="B296" s="284"/>
      <c r="C296" s="284"/>
      <c r="D296" s="284"/>
      <c r="E296" s="284"/>
      <c r="F296" s="284"/>
      <c r="G296" s="284"/>
      <c r="H296" s="284"/>
    </row>
    <row r="297" spans="1:8" ht="14.25">
      <c r="A297" s="284"/>
      <c r="B297" s="284"/>
      <c r="C297" s="284"/>
      <c r="D297" s="284"/>
      <c r="E297" s="284"/>
      <c r="F297" s="284"/>
      <c r="G297" s="284"/>
      <c r="H297" s="284"/>
    </row>
    <row r="298" spans="1:8" ht="14.25">
      <c r="A298" s="284"/>
      <c r="B298" s="284"/>
      <c r="C298" s="284"/>
      <c r="D298" s="284"/>
      <c r="E298" s="284"/>
      <c r="F298" s="284"/>
      <c r="G298" s="284"/>
      <c r="H298" s="284"/>
    </row>
    <row r="299" spans="1:8" ht="14.25">
      <c r="A299" s="284"/>
      <c r="B299" s="284"/>
      <c r="C299" s="284"/>
      <c r="D299" s="284"/>
      <c r="E299" s="284"/>
      <c r="F299" s="284"/>
      <c r="G299" s="284"/>
      <c r="H299" s="284"/>
    </row>
    <row r="300" ht="15" thickBot="1"/>
    <row r="301" spans="1:4" ht="15.75" thickBot="1">
      <c r="A301" s="278" t="s">
        <v>102</v>
      </c>
      <c r="B301" s="279"/>
      <c r="C301" s="279"/>
      <c r="D301" s="280"/>
    </row>
    <row r="302" spans="1:4" ht="15.75" thickBot="1">
      <c r="A302" s="13" t="s">
        <v>3</v>
      </c>
      <c r="B302" s="14" t="s">
        <v>1</v>
      </c>
      <c r="C302" s="14" t="s">
        <v>101</v>
      </c>
      <c r="D302" s="16" t="s">
        <v>4</v>
      </c>
    </row>
    <row r="303" spans="1:4" ht="15.75" thickBot="1">
      <c r="A303" s="201" t="str">
        <f>$A$23</f>
        <v>Serviços gerais</v>
      </c>
      <c r="B303" s="205"/>
      <c r="C303" s="217">
        <v>220</v>
      </c>
      <c r="D303" s="207">
        <f>B303/C303</f>
        <v>0</v>
      </c>
    </row>
    <row r="304" ht="15" thickBot="1"/>
    <row r="305" spans="1:4" ht="15.75" thickBot="1">
      <c r="A305" s="311" t="s">
        <v>100</v>
      </c>
      <c r="B305" s="312"/>
      <c r="C305" s="312"/>
      <c r="D305" s="313"/>
    </row>
    <row r="306" spans="1:4" ht="30.75" thickBot="1">
      <c r="A306" s="189" t="s">
        <v>3</v>
      </c>
      <c r="B306" s="190" t="s">
        <v>103</v>
      </c>
      <c r="C306" s="196" t="s">
        <v>104</v>
      </c>
      <c r="D306" s="191" t="s">
        <v>4</v>
      </c>
    </row>
    <row r="307" spans="1:4" ht="15.75" thickBot="1">
      <c r="A307" s="201" t="str">
        <f>$A$23</f>
        <v>Serviços gerais</v>
      </c>
      <c r="B307" s="202">
        <f>D303</f>
        <v>0</v>
      </c>
      <c r="C307" s="217">
        <v>15</v>
      </c>
      <c r="D307" s="207">
        <f>B307*C307</f>
        <v>0</v>
      </c>
    </row>
    <row r="308" ht="14.25"/>
    <row r="309" spans="1:10" ht="15">
      <c r="A309" s="281" t="s">
        <v>73</v>
      </c>
      <c r="B309" s="281"/>
      <c r="C309" s="281"/>
      <c r="D309" s="281"/>
      <c r="E309" s="281"/>
      <c r="F309" s="281"/>
      <c r="G309" s="281"/>
      <c r="H309" s="281"/>
      <c r="J309" s="109"/>
    </row>
    <row r="310" ht="15" thickBot="1"/>
    <row r="311" spans="1:4" ht="15.75" thickBot="1">
      <c r="A311" s="278" t="s">
        <v>73</v>
      </c>
      <c r="B311" s="279"/>
      <c r="C311" s="279"/>
      <c r="D311" s="280"/>
    </row>
    <row r="312" spans="1:4" ht="15.75" thickBot="1">
      <c r="A312" s="13" t="s">
        <v>3</v>
      </c>
      <c r="B312" s="14" t="s">
        <v>105</v>
      </c>
      <c r="C312" s="14" t="s">
        <v>106</v>
      </c>
      <c r="D312" s="16" t="s">
        <v>8</v>
      </c>
    </row>
    <row r="313" spans="1:4" ht="15.75" thickBot="1">
      <c r="A313" s="201" t="str">
        <f>$A$23</f>
        <v>Serviços gerais</v>
      </c>
      <c r="B313" s="202">
        <f>E291</f>
        <v>0</v>
      </c>
      <c r="C313" s="202">
        <f>D307</f>
        <v>0</v>
      </c>
      <c r="D313" s="207">
        <f>B313+C313</f>
        <v>0</v>
      </c>
    </row>
    <row r="314" ht="14.25"/>
    <row r="315" spans="1:10" ht="15">
      <c r="A315" s="281" t="s">
        <v>107</v>
      </c>
      <c r="B315" s="281"/>
      <c r="C315" s="281"/>
      <c r="D315" s="281"/>
      <c r="E315" s="281"/>
      <c r="F315" s="281"/>
      <c r="G315" s="281"/>
      <c r="H315" s="281"/>
      <c r="J315" s="109"/>
    </row>
    <row r="316" spans="1:5" ht="15.75" thickBot="1">
      <c r="A316" s="125"/>
      <c r="B316" s="125"/>
      <c r="C316" s="125"/>
      <c r="E316" s="125"/>
    </row>
    <row r="317" spans="1:5" ht="15.75" thickBot="1">
      <c r="A317" s="263" t="s">
        <v>136</v>
      </c>
      <c r="B317" s="264"/>
      <c r="C317" s="264"/>
      <c r="D317" s="265"/>
      <c r="E317" s="41"/>
    </row>
    <row r="318" spans="1:4" ht="15.75" thickBot="1">
      <c r="A318" s="42" t="s">
        <v>137</v>
      </c>
      <c r="B318" s="43" t="s">
        <v>226</v>
      </c>
      <c r="C318" s="43" t="s">
        <v>138</v>
      </c>
      <c r="D318" s="44" t="s">
        <v>4</v>
      </c>
    </row>
    <row r="319" spans="1:4" ht="14.25">
      <c r="A319" s="65" t="s">
        <v>139</v>
      </c>
      <c r="B319" s="81"/>
      <c r="C319" s="84"/>
      <c r="D319" s="60">
        <f>B319*C319</f>
        <v>0</v>
      </c>
    </row>
    <row r="320" spans="1:4" ht="14.25">
      <c r="A320" s="80" t="s">
        <v>140</v>
      </c>
      <c r="B320" s="82"/>
      <c r="C320" s="85"/>
      <c r="D320" s="61">
        <f aca="true" t="shared" si="2" ref="D320:D327">B320*C320</f>
        <v>0</v>
      </c>
    </row>
    <row r="321" spans="1:4" ht="14.25">
      <c r="A321" s="80" t="s">
        <v>141</v>
      </c>
      <c r="B321" s="82"/>
      <c r="C321" s="85"/>
      <c r="D321" s="61">
        <f t="shared" si="2"/>
        <v>0</v>
      </c>
    </row>
    <row r="322" spans="1:4" ht="14.25">
      <c r="A322" s="80" t="s">
        <v>309</v>
      </c>
      <c r="B322" s="82"/>
      <c r="C322" s="85"/>
      <c r="D322" s="61">
        <f t="shared" si="2"/>
        <v>0</v>
      </c>
    </row>
    <row r="323" spans="1:4" ht="14.25">
      <c r="A323" s="80" t="s">
        <v>310</v>
      </c>
      <c r="B323" s="82"/>
      <c r="C323" s="85"/>
      <c r="D323" s="61">
        <f t="shared" si="2"/>
        <v>0</v>
      </c>
    </row>
    <row r="324" spans="1:4" ht="14.25">
      <c r="A324" s="80"/>
      <c r="B324" s="82"/>
      <c r="C324" s="85"/>
      <c r="D324" s="61">
        <f t="shared" si="2"/>
        <v>0</v>
      </c>
    </row>
    <row r="325" spans="1:4" ht="14.25">
      <c r="A325" s="80"/>
      <c r="B325" s="82"/>
      <c r="C325" s="85"/>
      <c r="D325" s="61">
        <f t="shared" si="2"/>
        <v>0</v>
      </c>
    </row>
    <row r="326" spans="1:4" ht="14.25">
      <c r="A326" s="80"/>
      <c r="B326" s="82"/>
      <c r="C326" s="85"/>
      <c r="D326" s="61">
        <f t="shared" si="2"/>
        <v>0</v>
      </c>
    </row>
    <row r="327" spans="1:4" ht="15" thickBot="1">
      <c r="A327" s="66"/>
      <c r="B327" s="83"/>
      <c r="C327" s="86"/>
      <c r="D327" s="87">
        <f t="shared" si="2"/>
        <v>0</v>
      </c>
    </row>
    <row r="328" spans="1:4" ht="15.75" thickBot="1">
      <c r="A328" s="263" t="s">
        <v>142</v>
      </c>
      <c r="B328" s="264"/>
      <c r="C328" s="265"/>
      <c r="D328" s="45">
        <f>SUM(D319:D327)</f>
        <v>0</v>
      </c>
    </row>
    <row r="329" spans="1:5" ht="15" thickBot="1">
      <c r="A329" s="46"/>
      <c r="B329" s="47"/>
      <c r="C329" s="47"/>
      <c r="D329" s="47"/>
      <c r="E329" s="48"/>
    </row>
    <row r="330" spans="1:5" ht="15.75" thickBot="1">
      <c r="A330" s="263" t="s">
        <v>143</v>
      </c>
      <c r="B330" s="264"/>
      <c r="C330" s="264"/>
      <c r="D330" s="265"/>
      <c r="E330" s="49"/>
    </row>
    <row r="331" spans="1:5" ht="30.75" thickBot="1">
      <c r="A331" s="50" t="s">
        <v>3</v>
      </c>
      <c r="B331" s="51" t="s">
        <v>97</v>
      </c>
      <c r="C331" s="127" t="s">
        <v>254</v>
      </c>
      <c r="D331" s="52" t="s">
        <v>144</v>
      </c>
      <c r="E331" s="49"/>
    </row>
    <row r="332" spans="1:5" ht="15.75" thickBot="1">
      <c r="A332" s="201" t="str">
        <f>$A$23</f>
        <v>Serviços gerais</v>
      </c>
      <c r="B332" s="227">
        <f>D328</f>
        <v>0</v>
      </c>
      <c r="C332" s="228">
        <v>1</v>
      </c>
      <c r="D332" s="229">
        <f>(B332*C332)/12</f>
        <v>0</v>
      </c>
      <c r="E332" s="53"/>
    </row>
    <row r="333" spans="1:5" ht="15" thickBot="1">
      <c r="A333" s="46"/>
      <c r="B333" s="47"/>
      <c r="C333" s="47"/>
      <c r="D333" s="47"/>
      <c r="E333" s="46"/>
    </row>
    <row r="334" spans="1:6" ht="15.75" thickBot="1">
      <c r="A334" s="268" t="s">
        <v>299</v>
      </c>
      <c r="B334" s="269"/>
      <c r="C334" s="269"/>
      <c r="D334" s="269"/>
      <c r="E334" s="269"/>
      <c r="F334" s="270"/>
    </row>
    <row r="335" spans="1:6" ht="45.75" thickBot="1">
      <c r="A335" s="163" t="s">
        <v>145</v>
      </c>
      <c r="B335" s="164" t="s">
        <v>146</v>
      </c>
      <c r="C335" s="162" t="s">
        <v>226</v>
      </c>
      <c r="D335" s="162" t="s">
        <v>295</v>
      </c>
      <c r="E335" s="162" t="s">
        <v>298</v>
      </c>
      <c r="F335" s="184" t="s">
        <v>8</v>
      </c>
    </row>
    <row r="336" spans="1:6" ht="14.25">
      <c r="A336" s="165" t="s">
        <v>311</v>
      </c>
      <c r="B336" s="166"/>
      <c r="C336" s="167">
        <v>2</v>
      </c>
      <c r="D336" s="168"/>
      <c r="E336" s="168">
        <v>5</v>
      </c>
      <c r="F336" s="169" t="e">
        <f>IF(A336&lt;&gt;"",B336*C336/D336/E336,0)</f>
        <v>#DIV/0!</v>
      </c>
    </row>
    <row r="337" spans="1:6" ht="14.25">
      <c r="A337" s="88" t="s">
        <v>312</v>
      </c>
      <c r="B337" s="91"/>
      <c r="C337" s="110"/>
      <c r="D337" s="93"/>
      <c r="E337" s="93">
        <v>5</v>
      </c>
      <c r="F337" s="99" t="e">
        <f aca="true" t="shared" si="3" ref="F337:F349">IF(A337&lt;&gt;"",B337*C337/D337/E337,0)</f>
        <v>#DIV/0!</v>
      </c>
    </row>
    <row r="338" spans="1:9" ht="15">
      <c r="A338" s="88" t="s">
        <v>313</v>
      </c>
      <c r="B338" s="91"/>
      <c r="C338" s="110"/>
      <c r="D338" s="93"/>
      <c r="E338" s="93">
        <v>5</v>
      </c>
      <c r="F338" s="99" t="e">
        <f t="shared" si="3"/>
        <v>#DIV/0!</v>
      </c>
      <c r="G338" s="125"/>
      <c r="H338" s="125"/>
      <c r="I338" s="125"/>
    </row>
    <row r="339" spans="1:6" ht="14.25">
      <c r="A339" s="88" t="s">
        <v>314</v>
      </c>
      <c r="B339" s="91"/>
      <c r="C339" s="92"/>
      <c r="D339" s="93"/>
      <c r="E339" s="93">
        <v>5</v>
      </c>
      <c r="F339" s="99" t="e">
        <f>IF(A339&lt;&gt;"",B339*C339/D339/E339,0)</f>
        <v>#DIV/0!</v>
      </c>
    </row>
    <row r="340" spans="1:6" ht="14.25">
      <c r="A340" s="88" t="s">
        <v>315</v>
      </c>
      <c r="B340" s="91"/>
      <c r="C340" s="92"/>
      <c r="D340" s="93"/>
      <c r="E340" s="93">
        <v>5</v>
      </c>
      <c r="F340" s="99" t="e">
        <f t="shared" si="3"/>
        <v>#DIV/0!</v>
      </c>
    </row>
    <row r="341" spans="1:6" ht="14.25">
      <c r="A341" s="88" t="s">
        <v>316</v>
      </c>
      <c r="B341" s="91"/>
      <c r="C341" s="110"/>
      <c r="D341" s="93"/>
      <c r="E341" s="93">
        <v>5</v>
      </c>
      <c r="F341" s="99" t="e">
        <f t="shared" si="3"/>
        <v>#DIV/0!</v>
      </c>
    </row>
    <row r="342" spans="1:6" ht="14.25">
      <c r="A342" s="88" t="s">
        <v>317</v>
      </c>
      <c r="B342" s="91"/>
      <c r="C342" s="92"/>
      <c r="D342" s="93"/>
      <c r="E342" s="93">
        <v>5</v>
      </c>
      <c r="F342" s="99" t="e">
        <f t="shared" si="3"/>
        <v>#DIV/0!</v>
      </c>
    </row>
    <row r="343" spans="1:6" ht="14.25">
      <c r="A343" s="88" t="s">
        <v>318</v>
      </c>
      <c r="B343" s="91"/>
      <c r="C343" s="92"/>
      <c r="D343" s="93"/>
      <c r="E343" s="93">
        <v>5</v>
      </c>
      <c r="F343" s="99" t="e">
        <f t="shared" si="3"/>
        <v>#DIV/0!</v>
      </c>
    </row>
    <row r="344" spans="1:6" ht="14.25">
      <c r="A344" s="88"/>
      <c r="B344" s="91"/>
      <c r="C344" s="92"/>
      <c r="D344" s="93"/>
      <c r="E344" s="93"/>
      <c r="F344" s="99">
        <f t="shared" si="3"/>
        <v>0</v>
      </c>
    </row>
    <row r="345" spans="1:6" ht="14.25">
      <c r="A345" s="88"/>
      <c r="B345" s="91"/>
      <c r="C345" s="92"/>
      <c r="D345" s="93"/>
      <c r="E345" s="93"/>
      <c r="F345" s="99">
        <f t="shared" si="3"/>
        <v>0</v>
      </c>
    </row>
    <row r="346" spans="1:6" ht="14.25">
      <c r="A346" s="89"/>
      <c r="B346" s="91"/>
      <c r="C346" s="94"/>
      <c r="D346" s="95"/>
      <c r="E346" s="95"/>
      <c r="F346" s="99">
        <f t="shared" si="3"/>
        <v>0</v>
      </c>
    </row>
    <row r="347" spans="1:6" ht="14.25">
      <c r="A347" s="88"/>
      <c r="B347" s="91"/>
      <c r="C347" s="92"/>
      <c r="D347" s="93"/>
      <c r="E347" s="93"/>
      <c r="F347" s="99">
        <f t="shared" si="3"/>
        <v>0</v>
      </c>
    </row>
    <row r="348" spans="1:6" ht="14.25">
      <c r="A348" s="88"/>
      <c r="B348" s="91"/>
      <c r="C348" s="92"/>
      <c r="D348" s="93"/>
      <c r="E348" s="93"/>
      <c r="F348" s="99">
        <f t="shared" si="3"/>
        <v>0</v>
      </c>
    </row>
    <row r="349" spans="1:6" ht="15" thickBot="1">
      <c r="A349" s="90"/>
      <c r="B349" s="96"/>
      <c r="C349" s="97"/>
      <c r="D349" s="98"/>
      <c r="E349" s="98"/>
      <c r="F349" s="100">
        <f t="shared" si="3"/>
        <v>0</v>
      </c>
    </row>
    <row r="350" spans="1:6" ht="15.75" thickBot="1">
      <c r="A350" s="268" t="s">
        <v>296</v>
      </c>
      <c r="B350" s="269"/>
      <c r="C350" s="269"/>
      <c r="D350" s="269"/>
      <c r="E350" s="270"/>
      <c r="F350" s="170" t="e">
        <f>SUM(F336:F349)</f>
        <v>#DIV/0!</v>
      </c>
    </row>
    <row r="351" spans="1:5" ht="15" thickBot="1">
      <c r="A351" s="46"/>
      <c r="B351" s="47"/>
      <c r="C351" s="47"/>
      <c r="D351" s="47"/>
      <c r="E351" s="46"/>
    </row>
    <row r="352" spans="1:5" ht="15.75" thickBot="1">
      <c r="A352" s="263" t="s">
        <v>297</v>
      </c>
      <c r="B352" s="264"/>
      <c r="C352" s="264"/>
      <c r="D352" s="264"/>
      <c r="E352" s="265"/>
    </row>
    <row r="353" spans="1:5" ht="30.75" thickBot="1">
      <c r="A353" s="54" t="s">
        <v>3</v>
      </c>
      <c r="B353" s="55" t="s">
        <v>97</v>
      </c>
      <c r="C353" s="55" t="s">
        <v>98</v>
      </c>
      <c r="D353" s="127" t="s">
        <v>254</v>
      </c>
      <c r="E353" s="56" t="s">
        <v>147</v>
      </c>
    </row>
    <row r="354" spans="1:5" ht="15.75" thickBot="1">
      <c r="A354" s="201" t="str">
        <f>$A$23</f>
        <v>Serviços gerais</v>
      </c>
      <c r="B354" s="227" t="e">
        <f>F350</f>
        <v>#DIV/0!</v>
      </c>
      <c r="C354" s="227" t="e">
        <f>B354/12</f>
        <v>#DIV/0!</v>
      </c>
      <c r="D354" s="228">
        <v>1</v>
      </c>
      <c r="E354" s="230" t="e">
        <f>C354*D354</f>
        <v>#DIV/0!</v>
      </c>
    </row>
    <row r="355" ht="15" thickBot="1"/>
    <row r="356" spans="1:4" ht="15.75" thickBot="1">
      <c r="A356" s="263" t="s">
        <v>107</v>
      </c>
      <c r="B356" s="264"/>
      <c r="C356" s="264"/>
      <c r="D356" s="265"/>
    </row>
    <row r="357" spans="1:4" ht="60.75" thickBot="1">
      <c r="A357" s="57" t="s">
        <v>3</v>
      </c>
      <c r="B357" s="58" t="s">
        <v>148</v>
      </c>
      <c r="C357" s="58" t="s">
        <v>300</v>
      </c>
      <c r="D357" s="59" t="s">
        <v>4</v>
      </c>
    </row>
    <row r="358" spans="1:4" ht="15.75" thickBot="1">
      <c r="A358" s="201" t="str">
        <f>$A$23</f>
        <v>Serviços gerais</v>
      </c>
      <c r="B358" s="231">
        <f>D332</f>
        <v>0</v>
      </c>
      <c r="C358" s="231" t="e">
        <f>E354</f>
        <v>#DIV/0!</v>
      </c>
      <c r="D358" s="230" t="e">
        <f>SUM(B358:C358)</f>
        <v>#DIV/0!</v>
      </c>
    </row>
    <row r="359" ht="14.25"/>
    <row r="360" spans="1:10" ht="15">
      <c r="A360" s="281" t="s">
        <v>108</v>
      </c>
      <c r="B360" s="281"/>
      <c r="C360" s="281"/>
      <c r="D360" s="281"/>
      <c r="E360" s="281"/>
      <c r="F360" s="281"/>
      <c r="G360" s="281"/>
      <c r="H360" s="281"/>
      <c r="J360" s="109"/>
    </row>
    <row r="361" spans="1:6" ht="15" thickBot="1">
      <c r="A361" s="306"/>
      <c r="B361" s="306"/>
      <c r="C361" s="306"/>
      <c r="D361" s="306"/>
      <c r="E361" s="306"/>
      <c r="F361" s="306"/>
    </row>
    <row r="362" spans="1:6" ht="15" customHeight="1">
      <c r="A362" s="307" t="s">
        <v>130</v>
      </c>
      <c r="B362" s="308"/>
      <c r="C362" s="126"/>
      <c r="D362" s="126"/>
      <c r="E362" s="126"/>
      <c r="F362" s="126"/>
    </row>
    <row r="363" spans="1:6" ht="15" customHeight="1" thickBot="1">
      <c r="A363" s="309"/>
      <c r="B363" s="310"/>
      <c r="C363" s="126"/>
      <c r="D363" s="126"/>
      <c r="E363" s="126"/>
      <c r="F363" s="126"/>
    </row>
    <row r="364" spans="1:6" ht="14.25">
      <c r="A364" s="103" t="s">
        <v>131</v>
      </c>
      <c r="B364" s="104">
        <v>0.06</v>
      </c>
      <c r="C364" s="126"/>
      <c r="D364" s="126"/>
      <c r="E364" s="126"/>
      <c r="F364" s="126"/>
    </row>
    <row r="365" spans="1:6" ht="14.25">
      <c r="A365" s="62" t="s">
        <v>132</v>
      </c>
      <c r="B365" s="101">
        <v>0.0865</v>
      </c>
      <c r="C365" s="126"/>
      <c r="D365" s="126"/>
      <c r="E365" s="126"/>
      <c r="F365" s="126"/>
    </row>
    <row r="366" spans="1:6" ht="15" thickBot="1">
      <c r="A366" s="23" t="s">
        <v>133</v>
      </c>
      <c r="B366" s="102">
        <v>0.15</v>
      </c>
      <c r="C366" s="126"/>
      <c r="D366" s="126"/>
      <c r="E366" s="126"/>
      <c r="F366" s="126"/>
    </row>
    <row r="367" ht="15" thickBot="1"/>
    <row r="368" spans="1:4" ht="15.75" thickBot="1">
      <c r="A368" s="278" t="s">
        <v>108</v>
      </c>
      <c r="B368" s="279"/>
      <c r="C368" s="279"/>
      <c r="D368" s="280"/>
    </row>
    <row r="369" spans="1:4" ht="15.75" thickBot="1">
      <c r="A369" s="13" t="s">
        <v>3</v>
      </c>
      <c r="B369" s="14" t="s">
        <v>1</v>
      </c>
      <c r="C369" s="14" t="s">
        <v>2</v>
      </c>
      <c r="D369" s="16" t="s">
        <v>4</v>
      </c>
    </row>
    <row r="370" spans="1:4" ht="15.75" thickBot="1">
      <c r="A370" s="201" t="str">
        <f>$A$23</f>
        <v>Serviços gerais</v>
      </c>
      <c r="B370" s="232" t="e">
        <f>F59+E165+E234+D313+D358</f>
        <v>#DIV/0!</v>
      </c>
      <c r="C370" s="233">
        <f>((1+$B$364)/(1-$B$365-$B$366))-1</f>
        <v>0.3883431565160447</v>
      </c>
      <c r="D370" s="207" t="e">
        <f>B370*C370</f>
        <v>#DIV/0!</v>
      </c>
    </row>
    <row r="371" ht="14.25"/>
    <row r="372" spans="1:10" ht="15">
      <c r="A372" s="281" t="s">
        <v>134</v>
      </c>
      <c r="B372" s="281"/>
      <c r="C372" s="281"/>
      <c r="D372" s="281"/>
      <c r="E372" s="281"/>
      <c r="F372" s="281"/>
      <c r="G372" s="281"/>
      <c r="H372" s="281"/>
      <c r="J372" s="109"/>
    </row>
    <row r="373" ht="15" thickBot="1"/>
    <row r="374" spans="1:2" ht="15.75" thickBot="1">
      <c r="A374" s="266" t="s">
        <v>135</v>
      </c>
      <c r="B374" s="267"/>
    </row>
    <row r="375" spans="1:2" ht="15.75" thickBot="1">
      <c r="A375" s="179" t="s">
        <v>109</v>
      </c>
      <c r="B375" s="197" t="str">
        <f>$A$23</f>
        <v>Serviços gerais</v>
      </c>
    </row>
    <row r="376" spans="1:2" ht="14.25">
      <c r="A376" s="185" t="s">
        <v>110</v>
      </c>
      <c r="B376" s="111">
        <f>F59</f>
        <v>0</v>
      </c>
    </row>
    <row r="377" spans="1:2" ht="14.25">
      <c r="A377" s="186" t="s">
        <v>111</v>
      </c>
      <c r="B377" s="112">
        <f>E165</f>
        <v>0</v>
      </c>
    </row>
    <row r="378" spans="1:2" ht="14.25">
      <c r="A378" s="186" t="s">
        <v>112</v>
      </c>
      <c r="B378" s="112">
        <f>E234</f>
        <v>0</v>
      </c>
    </row>
    <row r="379" spans="1:2" ht="28.5">
      <c r="A379" s="188" t="s">
        <v>113</v>
      </c>
      <c r="B379" s="112">
        <f>D313</f>
        <v>0</v>
      </c>
    </row>
    <row r="380" spans="1:2" ht="14.25">
      <c r="A380" s="186" t="s">
        <v>114</v>
      </c>
      <c r="B380" s="63" t="e">
        <f>D358</f>
        <v>#DIV/0!</v>
      </c>
    </row>
    <row r="381" spans="1:2" ht="15" thickBot="1">
      <c r="A381" s="187" t="s">
        <v>115</v>
      </c>
      <c r="B381" s="10" t="e">
        <f>D370</f>
        <v>#DIV/0!</v>
      </c>
    </row>
    <row r="382" spans="1:2" ht="15.75" thickBot="1">
      <c r="A382" s="195" t="s">
        <v>116</v>
      </c>
      <c r="B382" s="234" t="e">
        <f>SUM(B376:B381)</f>
        <v>#DIV/0!</v>
      </c>
    </row>
    <row r="383" spans="1:4" s="107" customFormat="1" ht="15">
      <c r="A383" s="105"/>
      <c r="B383" s="106"/>
      <c r="C383" s="106"/>
      <c r="D383" s="106"/>
    </row>
  </sheetData>
  <sheetProtection/>
  <mergeCells count="112">
    <mergeCell ref="A57:F57"/>
    <mergeCell ref="A360:H360"/>
    <mergeCell ref="A361:F361"/>
    <mergeCell ref="A362:B363"/>
    <mergeCell ref="A368:D368"/>
    <mergeCell ref="A372:H372"/>
    <mergeCell ref="A328:C328"/>
    <mergeCell ref="A330:D330"/>
    <mergeCell ref="A350:E350"/>
    <mergeCell ref="A352:E352"/>
    <mergeCell ref="A301:D301"/>
    <mergeCell ref="A305:D305"/>
    <mergeCell ref="A309:H309"/>
    <mergeCell ref="A311:D311"/>
    <mergeCell ref="A315:H315"/>
    <mergeCell ref="A317:D317"/>
    <mergeCell ref="A279:H279"/>
    <mergeCell ref="A280:H283"/>
    <mergeCell ref="A285:D285"/>
    <mergeCell ref="A289:E289"/>
    <mergeCell ref="A293:H293"/>
    <mergeCell ref="A294:H299"/>
    <mergeCell ref="A247:A248"/>
    <mergeCell ref="B247:B248"/>
    <mergeCell ref="C247:C248"/>
    <mergeCell ref="A230:H230"/>
    <mergeCell ref="A232:E232"/>
    <mergeCell ref="A236:H236"/>
    <mergeCell ref="A237:H242"/>
    <mergeCell ref="D247:E247"/>
    <mergeCell ref="A246:E246"/>
    <mergeCell ref="A244:E245"/>
    <mergeCell ref="A262:B263"/>
    <mergeCell ref="A209:D209"/>
    <mergeCell ref="A213:D213"/>
    <mergeCell ref="A217:H217"/>
    <mergeCell ref="A218:H220"/>
    <mergeCell ref="A222:E222"/>
    <mergeCell ref="A226:D226"/>
    <mergeCell ref="A186:D186"/>
    <mergeCell ref="A190:D190"/>
    <mergeCell ref="A194:D194"/>
    <mergeCell ref="A198:H198"/>
    <mergeCell ref="A199:H203"/>
    <mergeCell ref="A205:D205"/>
    <mergeCell ref="A163:E163"/>
    <mergeCell ref="A167:H167"/>
    <mergeCell ref="A168:H169"/>
    <mergeCell ref="A171:B171"/>
    <mergeCell ref="A179:H179"/>
    <mergeCell ref="A180:H184"/>
    <mergeCell ref="A146:D146"/>
    <mergeCell ref="A150:F150"/>
    <mergeCell ref="A151:H151"/>
    <mergeCell ref="A153:D153"/>
    <mergeCell ref="A157:F157"/>
    <mergeCell ref="A161:H161"/>
    <mergeCell ref="A129:F129"/>
    <mergeCell ref="A131:D131"/>
    <mergeCell ref="A135:D135"/>
    <mergeCell ref="A139:D139"/>
    <mergeCell ref="A143:F143"/>
    <mergeCell ref="A144:H144"/>
    <mergeCell ref="A111:H111"/>
    <mergeCell ref="A112:H113"/>
    <mergeCell ref="A115:F115"/>
    <mergeCell ref="A117:E117"/>
    <mergeCell ref="A121:E121"/>
    <mergeCell ref="A125:D125"/>
    <mergeCell ref="A99:D99"/>
    <mergeCell ref="A103:D103"/>
    <mergeCell ref="A107:D107"/>
    <mergeCell ref="A62:H62"/>
    <mergeCell ref="A64:H64"/>
    <mergeCell ref="A66:D66"/>
    <mergeCell ref="A70:D70"/>
    <mergeCell ref="A74:E74"/>
    <mergeCell ref="A78:E78"/>
    <mergeCell ref="A1:H1"/>
    <mergeCell ref="A2:H2"/>
    <mergeCell ref="A3:H4"/>
    <mergeCell ref="A6:H6"/>
    <mergeCell ref="A7:H7"/>
    <mergeCell ref="A8:H8"/>
    <mergeCell ref="A16:H16"/>
    <mergeCell ref="A18:H18"/>
    <mergeCell ref="A19:H20"/>
    <mergeCell ref="A15:H15"/>
    <mergeCell ref="A356:D356"/>
    <mergeCell ref="A374:B374"/>
    <mergeCell ref="A334:F334"/>
    <mergeCell ref="A9:H9"/>
    <mergeCell ref="A10:H10"/>
    <mergeCell ref="A11:H11"/>
    <mergeCell ref="A12:H12"/>
    <mergeCell ref="A22:B22"/>
    <mergeCell ref="A25:H25"/>
    <mergeCell ref="A26:H26"/>
    <mergeCell ref="A46:H46"/>
    <mergeCell ref="A47:H47"/>
    <mergeCell ref="A49:D49"/>
    <mergeCell ref="A54:H54"/>
    <mergeCell ref="A55:H55"/>
    <mergeCell ref="A28:D28"/>
    <mergeCell ref="A32:H32"/>
    <mergeCell ref="A33:H35"/>
    <mergeCell ref="A36:H37"/>
    <mergeCell ref="A38:H39"/>
    <mergeCell ref="A41:D41"/>
    <mergeCell ref="A83:H83"/>
    <mergeCell ref="A84:H85"/>
    <mergeCell ref="A87:B87"/>
  </mergeCells>
  <hyperlinks>
    <hyperlink ref="A9:H9" location="'Geral - Mensal'!A236" display="MÓDULO 4 - CUSTO DE REPOSIÇÃO DO PROFISSIONAL AUSENTE"/>
    <hyperlink ref="A10:H10" location="'Geral - Mensal'!A315" display="MÓDULO 5 - INSUMOS DE MÃO DE OBRA"/>
    <hyperlink ref="A11:H11" location="'Geral - Mensal'!A360" display="MÓDULO 6 - CUSTOS INDIRETOS, TRIBUTOS E LUCRO"/>
    <hyperlink ref="A12:H12" location="'Geral - Mensal'!A372" display="CUSTO DO TRABALHADOR"/>
    <hyperlink ref="A376" location="'Geral - Unidade'!A59" display="Remuneração"/>
    <hyperlink ref="A377" location="'Geral - Unidade'!A183" display="Encargos e Benefícios"/>
    <hyperlink ref="A378" location="'Geral - Unidade'!A262" display="Rescisão"/>
    <hyperlink ref="A379" location="'Geral - Unidade'!A346" display="Reposição do Profissional Ausente"/>
    <hyperlink ref="A380" location="'Geral - Unidade'!A414" display="Insumos Diversos"/>
    <hyperlink ref="A381" location="'Geral - Unidade'!A427" display="Custos Indiretos, Tributos e Lucro"/>
    <hyperlink ref="A6:H6" location="'Geral - Mensal'!A15" display="MÓDULO 1 - REMUNERAÇÃO"/>
    <hyperlink ref="A7:H7" location="'Geral - Mensal'!A62" display="MÓDULO 2 - ENCARGOS E BENEFÍCIOS (ANUAIS, MENSAIS E DIÁRIOS)"/>
    <hyperlink ref="A8:H8" location="'Geral - Mensal'!A167" display="MÓDULO 3 - PROVISÃO PARA RESCISÃO"/>
  </hyperlinks>
  <printOptions/>
  <pageMargins left="0.511811024" right="0.511811024" top="0.787401575" bottom="0.787401575" header="0.31496062" footer="0.31496062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9"/>
  <sheetViews>
    <sheetView showGridLines="0" tabSelected="1" view="pageBreakPreview" zoomScale="60" zoomScaleNormal="90" zoomScalePageLayoutView="0" workbookViewId="0" topLeftCell="A1">
      <selection activeCell="A2" sqref="A2:F2"/>
    </sheetView>
  </sheetViews>
  <sheetFormatPr defaultColWidth="9.140625" defaultRowHeight="15"/>
  <cols>
    <col min="1" max="1" width="9.140625" style="6" customWidth="1"/>
    <col min="2" max="2" width="43.7109375" style="6" customWidth="1"/>
    <col min="3" max="3" width="18.00390625" style="6" customWidth="1"/>
    <col min="4" max="4" width="14.140625" style="6" customWidth="1"/>
    <col min="5" max="5" width="14.28125" style="6" bestFit="1" customWidth="1"/>
    <col min="6" max="6" width="12.57421875" style="6" bestFit="1" customWidth="1"/>
    <col min="7" max="7" width="15.140625" style="6" customWidth="1"/>
    <col min="8" max="8" width="11.421875" style="6" bestFit="1" customWidth="1"/>
    <col min="9" max="9" width="12.57421875" style="6" bestFit="1" customWidth="1"/>
    <col min="10" max="10" width="11.421875" style="6" bestFit="1" customWidth="1"/>
    <col min="11" max="16384" width="9.140625" style="6" customWidth="1"/>
  </cols>
  <sheetData>
    <row r="1" spans="1:6" ht="23.25">
      <c r="A1" s="315" t="s">
        <v>320</v>
      </c>
      <c r="B1" s="315"/>
      <c r="C1" s="315"/>
      <c r="D1" s="315"/>
      <c r="E1" s="315"/>
      <c r="F1" s="315"/>
    </row>
    <row r="2" spans="1:6" ht="23.25">
      <c r="A2" s="315" t="s">
        <v>210</v>
      </c>
      <c r="B2" s="315"/>
      <c r="C2" s="315"/>
      <c r="D2" s="315"/>
      <c r="E2" s="315"/>
      <c r="F2" s="315"/>
    </row>
    <row r="3" spans="1:6" ht="23.25">
      <c r="A3" s="315" t="s">
        <v>253</v>
      </c>
      <c r="B3" s="315"/>
      <c r="C3" s="315"/>
      <c r="D3" s="315"/>
      <c r="E3" s="315"/>
      <c r="F3" s="315"/>
    </row>
    <row r="4" spans="1:6" ht="15.75">
      <c r="A4" s="316" t="s">
        <v>216</v>
      </c>
      <c r="B4" s="316"/>
      <c r="C4" s="316"/>
      <c r="D4" s="316"/>
      <c r="E4" s="316"/>
      <c r="F4" s="316"/>
    </row>
    <row r="5" spans="1:6" ht="15.75">
      <c r="A5" s="317"/>
      <c r="B5" s="317"/>
      <c r="C5" s="317"/>
      <c r="D5" s="317"/>
      <c r="E5" s="317"/>
      <c r="F5" s="317"/>
    </row>
    <row r="6" spans="1:6" ht="15.75">
      <c r="A6" s="140"/>
      <c r="B6" s="140"/>
      <c r="C6" s="140"/>
      <c r="D6" s="140"/>
      <c r="E6" s="140"/>
      <c r="F6" s="140"/>
    </row>
    <row r="7" spans="2:6" ht="15.75">
      <c r="B7" s="141" t="s">
        <v>277</v>
      </c>
      <c r="C7" s="142"/>
      <c r="D7" s="143"/>
      <c r="E7" s="143"/>
      <c r="F7" s="143"/>
    </row>
    <row r="8" spans="2:6" ht="15.75">
      <c r="B8" s="141" t="s">
        <v>278</v>
      </c>
      <c r="C8" s="142"/>
      <c r="D8" s="143"/>
      <c r="E8" s="143"/>
      <c r="F8" s="143"/>
    </row>
    <row r="9" spans="2:6" ht="15.75">
      <c r="B9" s="141"/>
      <c r="D9" s="143"/>
      <c r="E9" s="143"/>
      <c r="F9" s="143"/>
    </row>
    <row r="10" spans="2:6" ht="15.75">
      <c r="B10" s="141" t="s">
        <v>279</v>
      </c>
      <c r="C10" s="142"/>
      <c r="D10" s="143"/>
      <c r="E10" s="143"/>
      <c r="F10" s="143"/>
    </row>
    <row r="11" spans="1:6" ht="15.75">
      <c r="A11" s="143"/>
      <c r="B11" s="141" t="s">
        <v>280</v>
      </c>
      <c r="C11" s="142"/>
      <c r="D11" s="143"/>
      <c r="E11" s="143"/>
      <c r="F11" s="143"/>
    </row>
    <row r="12" spans="1:6" ht="15.75">
      <c r="A12" s="143"/>
      <c r="B12" s="143"/>
      <c r="C12" s="143"/>
      <c r="D12" s="143"/>
      <c r="E12" s="143"/>
      <c r="F12" s="143"/>
    </row>
    <row r="13" spans="1:3" ht="15.75">
      <c r="A13" s="314" t="s">
        <v>281</v>
      </c>
      <c r="B13" s="314"/>
      <c r="C13" s="314"/>
    </row>
    <row r="14" ht="16.5" thickBot="1"/>
    <row r="15" spans="1:3" ht="25.5" customHeight="1" thickBot="1">
      <c r="A15" s="144" t="s">
        <v>152</v>
      </c>
      <c r="B15" s="145" t="s">
        <v>282</v>
      </c>
      <c r="C15" s="149"/>
    </row>
    <row r="16" spans="1:3" ht="21.75" customHeight="1" thickBot="1">
      <c r="A16" s="3" t="s">
        <v>154</v>
      </c>
      <c r="B16" s="4" t="s">
        <v>283</v>
      </c>
      <c r="C16" s="150"/>
    </row>
    <row r="17" spans="1:3" ht="25.5" customHeight="1" thickBot="1">
      <c r="A17" s="3" t="s">
        <v>156</v>
      </c>
      <c r="B17" s="4" t="s">
        <v>284</v>
      </c>
      <c r="C17" s="150"/>
    </row>
    <row r="18" spans="1:3" ht="32.25" thickBot="1">
      <c r="A18" s="3" t="s">
        <v>158</v>
      </c>
      <c r="B18" s="4" t="s">
        <v>285</v>
      </c>
      <c r="C18" s="150"/>
    </row>
    <row r="19" spans="1:3" ht="15.75">
      <c r="A19" s="146"/>
      <c r="B19" s="147"/>
      <c r="C19" s="148"/>
    </row>
    <row r="20" spans="1:3" ht="15.75">
      <c r="A20" s="146"/>
      <c r="B20" s="147"/>
      <c r="C20" s="148"/>
    </row>
    <row r="21" spans="1:4" ht="15.75">
      <c r="A21" s="314" t="s">
        <v>286</v>
      </c>
      <c r="B21" s="314"/>
      <c r="C21" s="314"/>
      <c r="D21" s="314"/>
    </row>
    <row r="22" ht="16.5" thickBot="1"/>
    <row r="23" spans="1:4" ht="126.75" thickBot="1">
      <c r="A23" s="318" t="s">
        <v>287</v>
      </c>
      <c r="B23" s="319"/>
      <c r="C23" s="151" t="s">
        <v>225</v>
      </c>
      <c r="D23" s="151" t="s">
        <v>288</v>
      </c>
    </row>
    <row r="24" spans="1:4" ht="16.5" thickBot="1">
      <c r="A24" s="320"/>
      <c r="B24" s="321"/>
      <c r="C24" s="150"/>
      <c r="D24" s="150"/>
    </row>
    <row r="25" spans="1:4" ht="16.5" thickBot="1">
      <c r="A25" s="320"/>
      <c r="B25" s="321"/>
      <c r="C25" s="150"/>
      <c r="D25" s="150"/>
    </row>
    <row r="26" spans="1:4" ht="16.5" thickBot="1">
      <c r="A26" s="320"/>
      <c r="B26" s="321"/>
      <c r="C26" s="150"/>
      <c r="D26" s="150"/>
    </row>
    <row r="27" spans="1:3" ht="15.75">
      <c r="A27" s="146"/>
      <c r="B27" s="147"/>
      <c r="C27" s="148"/>
    </row>
    <row r="28" spans="1:3" ht="15.75">
      <c r="A28" s="146"/>
      <c r="B28" s="147"/>
      <c r="C28" s="148"/>
    </row>
    <row r="29" spans="1:6" ht="15.75">
      <c r="A29" s="314" t="s">
        <v>149</v>
      </c>
      <c r="B29" s="314"/>
      <c r="C29" s="314"/>
      <c r="D29" s="314"/>
      <c r="E29" s="314"/>
      <c r="F29" s="314"/>
    </row>
    <row r="30" ht="16.5" thickBot="1"/>
    <row r="31" spans="1:4" ht="16.5" thickBot="1">
      <c r="A31" s="154">
        <v>1</v>
      </c>
      <c r="B31" s="154" t="s">
        <v>150</v>
      </c>
      <c r="C31" s="154" t="str">
        <f>'Geral - Mensal'!$A$23</f>
        <v>Serviços gerais</v>
      </c>
      <c r="D31" s="180" t="s">
        <v>246</v>
      </c>
    </row>
    <row r="32" spans="1:4" ht="16.5" thickBot="1">
      <c r="A32" s="144" t="s">
        <v>152</v>
      </c>
      <c r="B32" s="156" t="s">
        <v>153</v>
      </c>
      <c r="C32" s="157">
        <f>'Geral - Mensal'!B59</f>
        <v>0</v>
      </c>
      <c r="D32" s="157">
        <f aca="true" t="shared" si="0" ref="D32:D37">SUM(C32:C32)</f>
        <v>0</v>
      </c>
    </row>
    <row r="33" spans="1:4" ht="16.5" thickBot="1">
      <c r="A33" s="144" t="s">
        <v>154</v>
      </c>
      <c r="B33" s="156" t="s">
        <v>247</v>
      </c>
      <c r="C33" s="157">
        <f>'Geral - Mensal'!C59</f>
        <v>0</v>
      </c>
      <c r="D33" s="157">
        <f t="shared" si="0"/>
        <v>0</v>
      </c>
    </row>
    <row r="34" spans="1:4" ht="16.5" thickBot="1">
      <c r="A34" s="144" t="s">
        <v>156</v>
      </c>
      <c r="B34" s="156" t="s">
        <v>155</v>
      </c>
      <c r="C34" s="157">
        <f>IF('Geral - Mensal'!$A$41=B$34,'Geral - Mensal'!$D$43,0)</f>
        <v>0</v>
      </c>
      <c r="D34" s="157">
        <f t="shared" si="0"/>
        <v>0</v>
      </c>
    </row>
    <row r="35" spans="1:4" ht="16.5" thickBot="1">
      <c r="A35" s="144" t="s">
        <v>158</v>
      </c>
      <c r="B35" s="156" t="s">
        <v>157</v>
      </c>
      <c r="C35" s="157">
        <f>IF('Geral - Mensal'!$A$41=B$35,'Geral - Mensal'!$D$43,0)</f>
        <v>0</v>
      </c>
      <c r="D35" s="157">
        <f t="shared" si="0"/>
        <v>0</v>
      </c>
    </row>
    <row r="36" spans="1:4" ht="16.5" thickBot="1">
      <c r="A36" s="144"/>
      <c r="B36" s="156"/>
      <c r="C36" s="157"/>
      <c r="D36" s="157">
        <f t="shared" si="0"/>
        <v>0</v>
      </c>
    </row>
    <row r="37" spans="1:4" ht="16.5" thickBot="1">
      <c r="A37" s="144" t="s">
        <v>160</v>
      </c>
      <c r="B37" s="156" t="str">
        <f>"Outros - "&amp;PROPER('Geral - Mensal'!A49)</f>
        <v>Outros - Adicional Xxx</v>
      </c>
      <c r="C37" s="157">
        <f>'Geral - Mensal'!E59</f>
        <v>0</v>
      </c>
      <c r="D37" s="157">
        <f t="shared" si="0"/>
        <v>0</v>
      </c>
    </row>
    <row r="38" spans="1:4" ht="16.5" thickBot="1">
      <c r="A38" s="322" t="s">
        <v>8</v>
      </c>
      <c r="B38" s="322"/>
      <c r="C38" s="158">
        <f>SUM(C32:C37)</f>
        <v>0</v>
      </c>
      <c r="D38" s="158">
        <f>SUM(D32:D37)</f>
        <v>0</v>
      </c>
    </row>
    <row r="41" spans="1:6" ht="15.75">
      <c r="A41" s="324" t="s">
        <v>162</v>
      </c>
      <c r="B41" s="324"/>
      <c r="C41" s="324"/>
      <c r="D41" s="324"/>
      <c r="E41" s="324"/>
      <c r="F41" s="324"/>
    </row>
    <row r="42" ht="15.75">
      <c r="A42" s="2"/>
    </row>
    <row r="43" spans="1:6" ht="15.75">
      <c r="A43" s="325" t="s">
        <v>163</v>
      </c>
      <c r="B43" s="325"/>
      <c r="C43" s="325"/>
      <c r="D43" s="325"/>
      <c r="E43" s="325"/>
      <c r="F43" s="325"/>
    </row>
    <row r="44" spans="1:6" s="117" customFormat="1" ht="16.5" thickBot="1">
      <c r="A44" s="155"/>
      <c r="B44" s="155"/>
      <c r="C44" s="155"/>
      <c r="D44" s="155"/>
      <c r="E44" s="155"/>
      <c r="F44" s="155"/>
    </row>
    <row r="45" spans="1:4" ht="30.75" customHeight="1" thickBot="1">
      <c r="A45" s="173" t="s">
        <v>164</v>
      </c>
      <c r="B45" s="173" t="s">
        <v>165</v>
      </c>
      <c r="C45" s="154" t="str">
        <f>'Geral - Mensal'!$A$23</f>
        <v>Serviços gerais</v>
      </c>
      <c r="D45" s="173" t="s">
        <v>246</v>
      </c>
    </row>
    <row r="46" spans="1:4" ht="16.5" thickBot="1">
      <c r="A46" s="144" t="s">
        <v>152</v>
      </c>
      <c r="B46" s="156" t="s">
        <v>166</v>
      </c>
      <c r="C46" s="157">
        <f>'Geral - Mensal'!B80</f>
        <v>0</v>
      </c>
      <c r="D46" s="157">
        <f>SUM(C46:C46)</f>
        <v>0</v>
      </c>
    </row>
    <row r="47" spans="1:4" ht="16.5" thickBot="1">
      <c r="A47" s="144" t="s">
        <v>154</v>
      </c>
      <c r="B47" s="156" t="s">
        <v>167</v>
      </c>
      <c r="C47" s="157">
        <f>'Geral - Mensal'!C80+'Geral - Mensal'!D80</f>
        <v>0</v>
      </c>
      <c r="D47" s="157">
        <f>SUM(C47:C47)</f>
        <v>0</v>
      </c>
    </row>
    <row r="48" spans="1:4" ht="16.5" thickBot="1">
      <c r="A48" s="322" t="s">
        <v>8</v>
      </c>
      <c r="B48" s="322"/>
      <c r="C48" s="158">
        <f>SUM(C46:C47)</f>
        <v>0</v>
      </c>
      <c r="D48" s="158">
        <f>SUM(D46:D47)</f>
        <v>0</v>
      </c>
    </row>
    <row r="51" spans="1:6" ht="15.75" customHeight="1">
      <c r="A51" s="323" t="s">
        <v>249</v>
      </c>
      <c r="B51" s="323"/>
      <c r="C51" s="323"/>
      <c r="D51" s="323"/>
      <c r="E51" s="323"/>
      <c r="F51" s="323"/>
    </row>
    <row r="52" spans="1:6" s="117" customFormat="1" ht="16.5" thickBot="1">
      <c r="A52" s="153"/>
      <c r="B52" s="153"/>
      <c r="C52" s="153"/>
      <c r="D52" s="153"/>
      <c r="E52" s="153"/>
      <c r="F52" s="153"/>
    </row>
    <row r="53" spans="1:5" ht="32.25" thickBot="1">
      <c r="A53" s="173" t="s">
        <v>168</v>
      </c>
      <c r="B53" s="173" t="s">
        <v>169</v>
      </c>
      <c r="C53" s="180"/>
      <c r="D53" s="154" t="str">
        <f>'Geral - Mensal'!$A$23</f>
        <v>Serviços gerais</v>
      </c>
      <c r="E53" s="173" t="s">
        <v>151</v>
      </c>
    </row>
    <row r="54" spans="1:5" ht="16.5" thickBot="1">
      <c r="A54" s="144" t="s">
        <v>152</v>
      </c>
      <c r="B54" s="156" t="s">
        <v>171</v>
      </c>
      <c r="C54" s="159">
        <v>0.2</v>
      </c>
      <c r="D54" s="157">
        <f aca="true" t="shared" si="1" ref="D54:D61">(C$38+C$48)*$C54</f>
        <v>0</v>
      </c>
      <c r="E54" s="157">
        <f aca="true" t="shared" si="2" ref="E54:E61">SUM(D54:D54)</f>
        <v>0</v>
      </c>
    </row>
    <row r="55" spans="1:5" ht="16.5" thickBot="1">
      <c r="A55" s="144" t="s">
        <v>154</v>
      </c>
      <c r="B55" s="156" t="s">
        <v>172</v>
      </c>
      <c r="C55" s="159">
        <v>0.025</v>
      </c>
      <c r="D55" s="157">
        <f t="shared" si="1"/>
        <v>0</v>
      </c>
      <c r="E55" s="157">
        <f t="shared" si="2"/>
        <v>0</v>
      </c>
    </row>
    <row r="56" spans="1:5" ht="16.5" thickBot="1">
      <c r="A56" s="144" t="s">
        <v>156</v>
      </c>
      <c r="B56" s="156" t="s">
        <v>173</v>
      </c>
      <c r="C56" s="160">
        <f>'Geral - Mensal'!B91</f>
        <v>0.03</v>
      </c>
      <c r="D56" s="157">
        <f t="shared" si="1"/>
        <v>0</v>
      </c>
      <c r="E56" s="157">
        <f t="shared" si="2"/>
        <v>0</v>
      </c>
    </row>
    <row r="57" spans="1:5" ht="16.5" thickBot="1">
      <c r="A57" s="144" t="s">
        <v>158</v>
      </c>
      <c r="B57" s="156" t="s">
        <v>174</v>
      </c>
      <c r="C57" s="159">
        <v>0.015</v>
      </c>
      <c r="D57" s="157">
        <f t="shared" si="1"/>
        <v>0</v>
      </c>
      <c r="E57" s="157">
        <f t="shared" si="2"/>
        <v>0</v>
      </c>
    </row>
    <row r="58" spans="1:5" ht="16.5" thickBot="1">
      <c r="A58" s="144" t="s">
        <v>159</v>
      </c>
      <c r="B58" s="156" t="s">
        <v>175</v>
      </c>
      <c r="C58" s="159">
        <v>0.01</v>
      </c>
      <c r="D58" s="157">
        <f t="shared" si="1"/>
        <v>0</v>
      </c>
      <c r="E58" s="157">
        <f t="shared" si="2"/>
        <v>0</v>
      </c>
    </row>
    <row r="59" spans="1:5" ht="16.5" thickBot="1">
      <c r="A59" s="144" t="s">
        <v>160</v>
      </c>
      <c r="B59" s="156" t="s">
        <v>21</v>
      </c>
      <c r="C59" s="159">
        <v>0.006</v>
      </c>
      <c r="D59" s="157">
        <f t="shared" si="1"/>
        <v>0</v>
      </c>
      <c r="E59" s="157">
        <f t="shared" si="2"/>
        <v>0</v>
      </c>
    </row>
    <row r="60" spans="1:5" ht="16.5" thickBot="1">
      <c r="A60" s="144" t="s">
        <v>161</v>
      </c>
      <c r="B60" s="156" t="s">
        <v>22</v>
      </c>
      <c r="C60" s="159">
        <v>0.002</v>
      </c>
      <c r="D60" s="157">
        <f t="shared" si="1"/>
        <v>0</v>
      </c>
      <c r="E60" s="157">
        <f t="shared" si="2"/>
        <v>0</v>
      </c>
    </row>
    <row r="61" spans="1:5" ht="16.5" thickBot="1">
      <c r="A61" s="144" t="s">
        <v>176</v>
      </c>
      <c r="B61" s="156" t="s">
        <v>23</v>
      </c>
      <c r="C61" s="159">
        <v>0.08</v>
      </c>
      <c r="D61" s="157">
        <f t="shared" si="1"/>
        <v>0</v>
      </c>
      <c r="E61" s="157">
        <f t="shared" si="2"/>
        <v>0</v>
      </c>
    </row>
    <row r="62" spans="1:5" ht="16.5" thickBot="1">
      <c r="A62" s="322" t="s">
        <v>177</v>
      </c>
      <c r="B62" s="322"/>
      <c r="C62" s="144"/>
      <c r="D62" s="161">
        <f>SUM(D54:D61)</f>
        <v>0</v>
      </c>
      <c r="E62" s="161">
        <f>SUM(E54:E61)</f>
        <v>0</v>
      </c>
    </row>
    <row r="65" spans="1:6" ht="15.75">
      <c r="A65" s="325" t="s">
        <v>248</v>
      </c>
      <c r="B65" s="325"/>
      <c r="C65" s="325"/>
      <c r="D65" s="325"/>
      <c r="E65" s="325"/>
      <c r="F65" s="325"/>
    </row>
    <row r="66" spans="1:6" s="117" customFormat="1" ht="16.5" thickBot="1">
      <c r="A66" s="155"/>
      <c r="B66" s="155"/>
      <c r="C66" s="155"/>
      <c r="D66" s="155"/>
      <c r="E66" s="155"/>
      <c r="F66" s="155"/>
    </row>
    <row r="67" spans="1:4" ht="16.5" thickBot="1">
      <c r="A67" s="173" t="s">
        <v>178</v>
      </c>
      <c r="B67" s="173" t="s">
        <v>179</v>
      </c>
      <c r="C67" s="154" t="str">
        <f>'Geral - Mensal'!$A$23</f>
        <v>Serviços gerais</v>
      </c>
      <c r="D67" s="173" t="s">
        <v>246</v>
      </c>
    </row>
    <row r="68" spans="1:4" ht="16.5" thickBot="1">
      <c r="A68" s="144" t="s">
        <v>152</v>
      </c>
      <c r="B68" s="156" t="s">
        <v>180</v>
      </c>
      <c r="C68" s="157">
        <f>'Geral - Mensal'!$B159</f>
        <v>0</v>
      </c>
      <c r="D68" s="157">
        <f>SUM(C68:C68)</f>
        <v>0</v>
      </c>
    </row>
    <row r="69" spans="1:4" ht="16.5" thickBot="1">
      <c r="A69" s="144" t="s">
        <v>154</v>
      </c>
      <c r="B69" s="156" t="s">
        <v>181</v>
      </c>
      <c r="C69" s="157">
        <f>'Geral - Mensal'!$C159</f>
        <v>0</v>
      </c>
      <c r="D69" s="157">
        <f>SUM(C69:C69)</f>
        <v>0</v>
      </c>
    </row>
    <row r="70" spans="1:4" ht="16.5" thickBot="1">
      <c r="A70" s="144" t="s">
        <v>156</v>
      </c>
      <c r="B70" s="156" t="str">
        <f>'Geral - Mensal'!A146</f>
        <v>BENEFÍCIO xxx (Ex.: Convênio Saúde)</v>
      </c>
      <c r="C70" s="157">
        <f>'Geral - Mensal'!$D159</f>
        <v>0</v>
      </c>
      <c r="D70" s="157">
        <f>SUM(C70:C70)</f>
        <v>0</v>
      </c>
    </row>
    <row r="71" spans="1:4" ht="16.5" thickBot="1">
      <c r="A71" s="144" t="s">
        <v>158</v>
      </c>
      <c r="B71" s="156" t="str">
        <f>'Geral - Mensal'!A153</f>
        <v>BENEFÍCIO yyy (Ex.: Auxílio Creche)</v>
      </c>
      <c r="C71" s="157">
        <f>'Geral - Mensal'!$E159</f>
        <v>0</v>
      </c>
      <c r="D71" s="157">
        <f>SUM(C71:C71)</f>
        <v>0</v>
      </c>
    </row>
    <row r="72" spans="1:4" ht="16.5" thickBot="1">
      <c r="A72" s="322" t="s">
        <v>8</v>
      </c>
      <c r="B72" s="322"/>
      <c r="C72" s="158">
        <f>SUM(C68:C71)</f>
        <v>0</v>
      </c>
      <c r="D72" s="158">
        <f>SUM(D68:D71)</f>
        <v>0</v>
      </c>
    </row>
    <row r="75" spans="1:6" ht="15.75">
      <c r="A75" s="325" t="s">
        <v>182</v>
      </c>
      <c r="B75" s="325"/>
      <c r="C75" s="325"/>
      <c r="D75" s="325"/>
      <c r="E75" s="325"/>
      <c r="F75" s="325"/>
    </row>
    <row r="76" spans="1:6" s="117" customFormat="1" ht="16.5" thickBot="1">
      <c r="A76" s="155"/>
      <c r="B76" s="155"/>
      <c r="C76" s="155"/>
      <c r="D76" s="155"/>
      <c r="E76" s="155"/>
      <c r="F76" s="155"/>
    </row>
    <row r="77" spans="1:4" ht="32.25" thickBot="1">
      <c r="A77" s="154">
        <v>2</v>
      </c>
      <c r="B77" s="154" t="s">
        <v>183</v>
      </c>
      <c r="C77" s="154" t="str">
        <f>'Geral - Mensal'!$A$23</f>
        <v>Serviços gerais</v>
      </c>
      <c r="D77" s="154" t="s">
        <v>151</v>
      </c>
    </row>
    <row r="78" spans="1:4" ht="32.25" thickBot="1">
      <c r="A78" s="3" t="s">
        <v>164</v>
      </c>
      <c r="B78" s="4" t="s">
        <v>165</v>
      </c>
      <c r="C78" s="115">
        <f>C48</f>
        <v>0</v>
      </c>
      <c r="D78" s="115">
        <f>SUM(C78:C78)</f>
        <v>0</v>
      </c>
    </row>
    <row r="79" spans="1:4" ht="16.5" thickBot="1">
      <c r="A79" s="3" t="s">
        <v>168</v>
      </c>
      <c r="B79" s="4" t="s">
        <v>169</v>
      </c>
      <c r="C79" s="115">
        <f>D62</f>
        <v>0</v>
      </c>
      <c r="D79" s="115">
        <f>SUM(C79:C79)</f>
        <v>0</v>
      </c>
    </row>
    <row r="80" spans="1:4" ht="16.5" thickBot="1">
      <c r="A80" s="3" t="s">
        <v>178</v>
      </c>
      <c r="B80" s="4" t="s">
        <v>179</v>
      </c>
      <c r="C80" s="115">
        <f>C72</f>
        <v>0</v>
      </c>
      <c r="D80" s="115">
        <f>SUM(C80:C80)</f>
        <v>0</v>
      </c>
    </row>
    <row r="81" spans="1:4" ht="16.5" thickBot="1">
      <c r="A81" s="326" t="s">
        <v>8</v>
      </c>
      <c r="B81" s="319"/>
      <c r="C81" s="116">
        <f>SUM(C78:C80)</f>
        <v>0</v>
      </c>
      <c r="D81" s="116">
        <f>SUM(D78:D80)</f>
        <v>0</v>
      </c>
    </row>
    <row r="82" ht="15.75">
      <c r="A82" s="1"/>
    </row>
    <row r="84" spans="1:6" ht="15.75">
      <c r="A84" s="324" t="s">
        <v>184</v>
      </c>
      <c r="B84" s="324"/>
      <c r="C84" s="324"/>
      <c r="D84" s="324"/>
      <c r="E84" s="324"/>
      <c r="F84" s="324"/>
    </row>
    <row r="85" spans="1:6" s="117" customFormat="1" ht="16.5" thickBot="1">
      <c r="A85" s="152"/>
      <c r="B85" s="152"/>
      <c r="C85" s="152"/>
      <c r="D85" s="152"/>
      <c r="E85" s="152"/>
      <c r="F85" s="152"/>
    </row>
    <row r="86" spans="1:4" ht="16.5" thickBot="1">
      <c r="A86" s="154">
        <v>3</v>
      </c>
      <c r="B86" s="154" t="s">
        <v>185</v>
      </c>
      <c r="C86" s="154" t="str">
        <f>'Geral - Mensal'!$A$23</f>
        <v>Serviços gerais</v>
      </c>
      <c r="D86" s="154" t="s">
        <v>246</v>
      </c>
    </row>
    <row r="87" spans="1:4" ht="16.5" thickBot="1">
      <c r="A87" s="3" t="s">
        <v>152</v>
      </c>
      <c r="B87" s="5" t="s">
        <v>186</v>
      </c>
      <c r="C87" s="113">
        <f>'Geral - Mensal'!$D188*'Geral - Mensal'!$B$173</f>
        <v>0</v>
      </c>
      <c r="D87" s="113">
        <f>SUM(C87:C87)</f>
        <v>0</v>
      </c>
    </row>
    <row r="88" spans="1:4" ht="32.25" thickBot="1">
      <c r="A88" s="3" t="s">
        <v>154</v>
      </c>
      <c r="B88" s="5" t="s">
        <v>187</v>
      </c>
      <c r="C88" s="113">
        <f>'Geral - Mensal'!$D192*'Geral - Mensal'!$B$173</f>
        <v>0</v>
      </c>
      <c r="D88" s="113">
        <f>SUM(C88:C88)</f>
        <v>0</v>
      </c>
    </row>
    <row r="89" spans="1:4" ht="16.5" thickBot="1">
      <c r="A89" s="3" t="s">
        <v>156</v>
      </c>
      <c r="B89" s="5" t="s">
        <v>188</v>
      </c>
      <c r="C89" s="113">
        <f>'Geral - Mensal'!$D207*'Geral - Mensal'!$B$174</f>
        <v>0</v>
      </c>
      <c r="D89" s="113">
        <f>SUM(C89:C89)</f>
        <v>0</v>
      </c>
    </row>
    <row r="90" spans="1:4" ht="32.25" thickBot="1">
      <c r="A90" s="3" t="s">
        <v>158</v>
      </c>
      <c r="B90" s="5" t="s">
        <v>189</v>
      </c>
      <c r="C90" s="113">
        <f>'Geral - Mensal'!$D211*'Geral - Mensal'!$B$174</f>
        <v>0</v>
      </c>
      <c r="D90" s="113">
        <f>SUM(C90:C90)</f>
        <v>0</v>
      </c>
    </row>
    <row r="91" spans="1:4" ht="16.5" thickBot="1">
      <c r="A91" s="3" t="s">
        <v>159</v>
      </c>
      <c r="B91" s="5" t="s">
        <v>250</v>
      </c>
      <c r="C91" s="113">
        <f>'Geral - Mensal'!$D228</f>
        <v>0</v>
      </c>
      <c r="D91" s="113">
        <f>SUM(C91:C91)</f>
        <v>0</v>
      </c>
    </row>
    <row r="92" spans="1:4" ht="16.5" thickBot="1">
      <c r="A92" s="326" t="s">
        <v>8</v>
      </c>
      <c r="B92" s="319"/>
      <c r="C92" s="114">
        <f>SUM(C87:C91)</f>
        <v>0</v>
      </c>
      <c r="D92" s="114">
        <f>SUM(D87:D91)</f>
        <v>0</v>
      </c>
    </row>
    <row r="95" spans="1:6" ht="15.75">
      <c r="A95" s="324" t="s">
        <v>190</v>
      </c>
      <c r="B95" s="324"/>
      <c r="C95" s="324"/>
      <c r="D95" s="324"/>
      <c r="E95" s="324"/>
      <c r="F95" s="324"/>
    </row>
    <row r="98" spans="1:6" ht="15.75">
      <c r="A98" s="325" t="s">
        <v>191</v>
      </c>
      <c r="B98" s="325"/>
      <c r="C98" s="325"/>
      <c r="D98" s="325"/>
      <c r="E98" s="325"/>
      <c r="F98" s="325"/>
    </row>
    <row r="99" spans="1:6" s="117" customFormat="1" ht="16.5" thickBot="1">
      <c r="A99" s="155"/>
      <c r="B99" s="155"/>
      <c r="C99" s="155"/>
      <c r="D99" s="155"/>
      <c r="E99" s="155"/>
      <c r="F99" s="155"/>
    </row>
    <row r="100" spans="1:4" s="181" customFormat="1" ht="16.5" thickBot="1">
      <c r="A100" s="173" t="s">
        <v>192</v>
      </c>
      <c r="B100" s="173" t="s">
        <v>193</v>
      </c>
      <c r="C100" s="154" t="str">
        <f>'Geral - Mensal'!$A$23</f>
        <v>Serviços gerais</v>
      </c>
      <c r="D100" s="173" t="s">
        <v>246</v>
      </c>
    </row>
    <row r="101" spans="1:4" ht="22.5" customHeight="1" thickBot="1">
      <c r="A101" s="144" t="s">
        <v>152</v>
      </c>
      <c r="B101" s="156" t="s">
        <v>12</v>
      </c>
      <c r="C101" s="157">
        <f>'Geral - Mensal'!$D$287*'Geral - Mensal'!$B265/12</f>
        <v>0</v>
      </c>
      <c r="D101" s="157">
        <f aca="true" t="shared" si="3" ref="D101:D106">SUM(C101:C101)</f>
        <v>0</v>
      </c>
    </row>
    <row r="102" spans="1:4" ht="22.5" customHeight="1" thickBot="1">
      <c r="A102" s="144" t="s">
        <v>154</v>
      </c>
      <c r="B102" s="156" t="s">
        <v>251</v>
      </c>
      <c r="C102" s="157">
        <f>'Geral - Mensal'!$D$287*'Geral - Mensal'!$B266/12</f>
        <v>0</v>
      </c>
      <c r="D102" s="157">
        <f t="shared" si="3"/>
        <v>0</v>
      </c>
    </row>
    <row r="103" spans="1:4" ht="22.5" customHeight="1" thickBot="1">
      <c r="A103" s="144" t="s">
        <v>156</v>
      </c>
      <c r="B103" s="156" t="s">
        <v>194</v>
      </c>
      <c r="C103" s="157">
        <f>'Geral - Mensal'!$D$287*'Geral - Mensal'!B274/12</f>
        <v>0</v>
      </c>
      <c r="D103" s="157">
        <f t="shared" si="3"/>
        <v>0</v>
      </c>
    </row>
    <row r="104" spans="1:4" ht="22.5" customHeight="1" thickBot="1">
      <c r="A104" s="144" t="s">
        <v>158</v>
      </c>
      <c r="B104" s="156" t="s">
        <v>195</v>
      </c>
      <c r="C104" s="157">
        <f>'Geral - Mensal'!$D$287*'Geral - Mensal'!B267/12</f>
        <v>0</v>
      </c>
      <c r="D104" s="157">
        <f t="shared" si="3"/>
        <v>0</v>
      </c>
    </row>
    <row r="105" spans="1:4" ht="22.5" customHeight="1" thickBot="1">
      <c r="A105" s="144" t="s">
        <v>159</v>
      </c>
      <c r="B105" s="156" t="s">
        <v>196</v>
      </c>
      <c r="C105" s="157">
        <f>'Geral - Mensal'!$D$287*'Geral - Mensal'!B275/12</f>
        <v>0</v>
      </c>
      <c r="D105" s="157">
        <f t="shared" si="3"/>
        <v>0</v>
      </c>
    </row>
    <row r="106" spans="1:4" ht="16.5" thickBot="1">
      <c r="A106" s="144" t="s">
        <v>160</v>
      </c>
      <c r="B106" s="156" t="e">
        <f>"Outros - "&amp;'Geral - Mensal'!A379&amp;"; "&amp;'Geral - Mensal'!A380&amp;"; "&amp;'Geral - Mensal'!A381&amp;"; "&amp;'Geral - Mensal'!A382&amp;"; "&amp;'Geral - Mensal'!A383&amp;"; "&amp;'Geral - Mensal'!#REF!&amp;" e; "&amp;'Geral - Mensal'!#REF!</f>
        <v>#REF!</v>
      </c>
      <c r="C106" s="157">
        <f>'Geral - Mensal'!$D$287*('Geral - Mensal'!B268+'Geral - Mensal'!B269+'Geral - Mensal'!B270+'Geral - Mensal'!B271+'Geral - Mensal'!B272+'Geral - Mensal'!B273+'Geral - Mensal'!B276)/12</f>
        <v>0</v>
      </c>
      <c r="D106" s="157">
        <f t="shared" si="3"/>
        <v>0</v>
      </c>
    </row>
    <row r="107" spans="1:4" ht="16.5" thickBot="1">
      <c r="A107" s="322" t="s">
        <v>177</v>
      </c>
      <c r="B107" s="322"/>
      <c r="C107" s="158">
        <f>SUM(C101:C106)</f>
        <v>0</v>
      </c>
      <c r="D107" s="158">
        <f>SUM(D101:D106)</f>
        <v>0</v>
      </c>
    </row>
    <row r="110" spans="1:6" ht="15.75">
      <c r="A110" s="325" t="s">
        <v>197</v>
      </c>
      <c r="B110" s="325"/>
      <c r="C110" s="325"/>
      <c r="D110" s="325"/>
      <c r="E110" s="325"/>
      <c r="F110" s="325"/>
    </row>
    <row r="111" spans="1:6" s="117" customFormat="1" ht="16.5" thickBot="1">
      <c r="A111" s="155"/>
      <c r="B111" s="155"/>
      <c r="C111" s="155"/>
      <c r="D111" s="155"/>
      <c r="E111" s="155"/>
      <c r="F111" s="155"/>
    </row>
    <row r="112" spans="1:4" s="181" customFormat="1" ht="16.5" thickBot="1">
      <c r="A112" s="173" t="s">
        <v>198</v>
      </c>
      <c r="B112" s="173" t="s">
        <v>199</v>
      </c>
      <c r="C112" s="154" t="str">
        <f>'Geral - Mensal'!$A$23</f>
        <v>Serviços gerais</v>
      </c>
      <c r="D112" s="173" t="s">
        <v>246</v>
      </c>
    </row>
    <row r="113" spans="1:4" ht="16.5" thickBot="1">
      <c r="A113" s="144" t="s">
        <v>152</v>
      </c>
      <c r="B113" s="156" t="s">
        <v>217</v>
      </c>
      <c r="C113" s="157">
        <f>'Geral - Mensal'!$D307</f>
        <v>0</v>
      </c>
      <c r="D113" s="157">
        <f>SUM(C113:C113)</f>
        <v>0</v>
      </c>
    </row>
    <row r="114" spans="1:4" ht="16.5" thickBot="1">
      <c r="A114" s="322" t="s">
        <v>8</v>
      </c>
      <c r="B114" s="322"/>
      <c r="C114" s="158">
        <f>C113</f>
        <v>0</v>
      </c>
      <c r="D114" s="158">
        <f>D113</f>
        <v>0</v>
      </c>
    </row>
    <row r="117" spans="1:6" ht="15.75">
      <c r="A117" s="325" t="s">
        <v>200</v>
      </c>
      <c r="B117" s="325"/>
      <c r="C117" s="325"/>
      <c r="D117" s="325"/>
      <c r="E117" s="325"/>
      <c r="F117" s="325"/>
    </row>
    <row r="118" spans="1:6" s="117" customFormat="1" ht="16.5" thickBot="1">
      <c r="A118" s="155"/>
      <c r="B118" s="155"/>
      <c r="C118" s="155"/>
      <c r="D118" s="155"/>
      <c r="E118" s="155"/>
      <c r="F118" s="155"/>
    </row>
    <row r="119" spans="1:4" s="181" customFormat="1" ht="32.25" thickBot="1">
      <c r="A119" s="173">
        <v>4</v>
      </c>
      <c r="B119" s="173" t="s">
        <v>201</v>
      </c>
      <c r="C119" s="154" t="str">
        <f>'Geral - Mensal'!$A$23</f>
        <v>Serviços gerais</v>
      </c>
      <c r="D119" s="173" t="s">
        <v>246</v>
      </c>
    </row>
    <row r="120" spans="1:4" ht="16.5" thickBot="1">
      <c r="A120" s="144" t="s">
        <v>192</v>
      </c>
      <c r="B120" s="156" t="s">
        <v>193</v>
      </c>
      <c r="C120" s="171">
        <f>C107</f>
        <v>0</v>
      </c>
      <c r="D120" s="171">
        <f>SUM(C120:C120)</f>
        <v>0</v>
      </c>
    </row>
    <row r="121" spans="1:4" ht="16.5" thickBot="1">
      <c r="A121" s="144" t="s">
        <v>198</v>
      </c>
      <c r="B121" s="156" t="s">
        <v>199</v>
      </c>
      <c r="C121" s="171">
        <f>C114</f>
        <v>0</v>
      </c>
      <c r="D121" s="171">
        <f>SUM(C121:C121)</f>
        <v>0</v>
      </c>
    </row>
    <row r="122" spans="1:4" ht="16.5" thickBot="1">
      <c r="A122" s="322" t="s">
        <v>8</v>
      </c>
      <c r="B122" s="322"/>
      <c r="C122" s="172">
        <f>SUM(C120:C121)</f>
        <v>0</v>
      </c>
      <c r="D122" s="172">
        <f>SUM(D120:D121)</f>
        <v>0</v>
      </c>
    </row>
    <row r="125" spans="1:6" ht="15.75">
      <c r="A125" s="324" t="s">
        <v>202</v>
      </c>
      <c r="B125" s="324"/>
      <c r="C125" s="324"/>
      <c r="D125" s="324"/>
      <c r="E125" s="324"/>
      <c r="F125" s="324"/>
    </row>
    <row r="126" spans="1:6" s="117" customFormat="1" ht="16.5" thickBot="1">
      <c r="A126" s="152"/>
      <c r="B126" s="152"/>
      <c r="C126" s="152"/>
      <c r="D126" s="152"/>
      <c r="E126" s="152"/>
      <c r="F126" s="152"/>
    </row>
    <row r="127" spans="1:4" ht="16.5" thickBot="1">
      <c r="A127" s="154">
        <v>5</v>
      </c>
      <c r="B127" s="154" t="s">
        <v>114</v>
      </c>
      <c r="C127" s="154" t="str">
        <f>'Geral - Mensal'!$A$23</f>
        <v>Serviços gerais</v>
      </c>
      <c r="D127" s="154" t="s">
        <v>246</v>
      </c>
    </row>
    <row r="128" spans="1:4" ht="16.5" thickBot="1">
      <c r="A128" s="3" t="s">
        <v>152</v>
      </c>
      <c r="B128" s="4" t="s">
        <v>203</v>
      </c>
      <c r="C128" s="113">
        <f>'Geral - Mensal'!$B358</f>
        <v>0</v>
      </c>
      <c r="D128" s="113">
        <f>SUM(C128:C128)</f>
        <v>0</v>
      </c>
    </row>
    <row r="129" spans="1:4" ht="16.5" thickBot="1">
      <c r="A129" s="3" t="s">
        <v>154</v>
      </c>
      <c r="B129" s="4" t="s">
        <v>294</v>
      </c>
      <c r="C129" s="113" t="e">
        <f>'Geral - Mensal'!$C358</f>
        <v>#DIV/0!</v>
      </c>
      <c r="D129" s="113" t="e">
        <f>SUM(C129:C129)</f>
        <v>#DIV/0!</v>
      </c>
    </row>
    <row r="130" spans="1:4" ht="16.5" thickBot="1">
      <c r="A130" s="326" t="s">
        <v>177</v>
      </c>
      <c r="B130" s="319"/>
      <c r="C130" s="114" t="e">
        <f>SUM(C128:C129)</f>
        <v>#DIV/0!</v>
      </c>
      <c r="D130" s="114" t="e">
        <f>SUM(D128:D129)</f>
        <v>#DIV/0!</v>
      </c>
    </row>
    <row r="133" spans="1:6" ht="15.75">
      <c r="A133" s="324" t="s">
        <v>204</v>
      </c>
      <c r="B133" s="324"/>
      <c r="C133" s="324"/>
      <c r="D133" s="324"/>
      <c r="E133" s="324"/>
      <c r="F133" s="324"/>
    </row>
    <row r="134" spans="1:6" s="117" customFormat="1" ht="16.5" thickBot="1">
      <c r="A134" s="152"/>
      <c r="B134" s="152"/>
      <c r="C134" s="152"/>
      <c r="D134" s="152"/>
      <c r="E134" s="152"/>
      <c r="F134" s="152"/>
    </row>
    <row r="135" spans="1:5" ht="32.25" thickBot="1">
      <c r="A135" s="154">
        <v>6</v>
      </c>
      <c r="B135" s="154" t="s">
        <v>115</v>
      </c>
      <c r="C135" s="154" t="s">
        <v>170</v>
      </c>
      <c r="D135" s="154" t="str">
        <f>'Geral - Mensal'!$A$23</f>
        <v>Serviços gerais</v>
      </c>
      <c r="E135" s="154" t="s">
        <v>151</v>
      </c>
    </row>
    <row r="136" spans="1:5" ht="16.5" thickBot="1">
      <c r="A136" s="144" t="s">
        <v>152</v>
      </c>
      <c r="B136" s="156" t="s">
        <v>131</v>
      </c>
      <c r="C136" s="159">
        <f>('Geral - Mensal'!B364/SUM('Geral - Mensal'!$B$364:$B$366))*'Geral - Mensal'!$C$370</f>
        <v>0.07858546168958745</v>
      </c>
      <c r="D136" s="157" t="e">
        <f>'Geral - Mensal'!$B$370*C136</f>
        <v>#DIV/0!</v>
      </c>
      <c r="E136" s="157" t="e">
        <f>SUM(D136:D136)</f>
        <v>#DIV/0!</v>
      </c>
    </row>
    <row r="137" spans="1:5" ht="16.5" thickBot="1">
      <c r="A137" s="144" t="s">
        <v>154</v>
      </c>
      <c r="B137" s="156" t="s">
        <v>133</v>
      </c>
      <c r="C137" s="159">
        <f>('Geral - Mensal'!B366/SUM('Geral - Mensal'!$B$364:$B$366))*'Geral - Mensal'!$C$370</f>
        <v>0.19646365422396864</v>
      </c>
      <c r="D137" s="157" t="e">
        <f>'Geral - Mensal'!$B$370*C137</f>
        <v>#DIV/0!</v>
      </c>
      <c r="E137" s="157" t="e">
        <f>SUM(D137:D137)</f>
        <v>#DIV/0!</v>
      </c>
    </row>
    <row r="138" spans="1:5" ht="16.5" thickBot="1">
      <c r="A138" s="144" t="s">
        <v>156</v>
      </c>
      <c r="B138" s="156" t="s">
        <v>132</v>
      </c>
      <c r="C138" s="159">
        <f>('Geral - Mensal'!B365/SUM('Geral - Mensal'!$B$364:$B$366))*'Geral - Mensal'!$C$370</f>
        <v>0.11329404060248857</v>
      </c>
      <c r="D138" s="157" t="e">
        <f>'Geral - Mensal'!$B$370*C138</f>
        <v>#DIV/0!</v>
      </c>
      <c r="E138" s="157" t="e">
        <f>SUM(D138:D138)</f>
        <v>#DIV/0!</v>
      </c>
    </row>
    <row r="139" spans="1:5" ht="16.5" thickBot="1">
      <c r="A139" s="322" t="s">
        <v>177</v>
      </c>
      <c r="B139" s="322"/>
      <c r="C139" s="182">
        <f>SUM(C136:C138)</f>
        <v>0.3883431565160447</v>
      </c>
      <c r="D139" s="158" t="e">
        <f>SUM(D136:D138)</f>
        <v>#DIV/0!</v>
      </c>
      <c r="E139" s="158" t="e">
        <f>SUM(E136:E138)</f>
        <v>#DIV/0!</v>
      </c>
    </row>
    <row r="142" spans="1:6" ht="15.75">
      <c r="A142" s="324" t="s">
        <v>205</v>
      </c>
      <c r="B142" s="324"/>
      <c r="C142" s="324"/>
      <c r="D142" s="324"/>
      <c r="E142" s="324"/>
      <c r="F142" s="324"/>
    </row>
    <row r="143" spans="1:6" s="117" customFormat="1" ht="16.5" thickBot="1">
      <c r="A143" s="152"/>
      <c r="B143" s="152"/>
      <c r="C143" s="152"/>
      <c r="D143" s="152"/>
      <c r="E143" s="152"/>
      <c r="F143" s="152"/>
    </row>
    <row r="144" spans="1:4" ht="32.25" thickBot="1">
      <c r="A144" s="183"/>
      <c r="B144" s="180" t="s">
        <v>206</v>
      </c>
      <c r="C144" s="154" t="str">
        <f>'Geral - Mensal'!$A$23</f>
        <v>Serviços gerais</v>
      </c>
      <c r="D144" s="180" t="s">
        <v>151</v>
      </c>
    </row>
    <row r="145" spans="1:4" ht="16.5" thickBot="1">
      <c r="A145" s="174" t="s">
        <v>152</v>
      </c>
      <c r="B145" s="4" t="s">
        <v>149</v>
      </c>
      <c r="C145" s="118">
        <f>C38</f>
        <v>0</v>
      </c>
      <c r="D145" s="118">
        <f>SUM(C145:C145)</f>
        <v>0</v>
      </c>
    </row>
    <row r="146" spans="1:4" ht="32.25" thickBot="1">
      <c r="A146" s="174" t="s">
        <v>154</v>
      </c>
      <c r="B146" s="4" t="s">
        <v>162</v>
      </c>
      <c r="C146" s="118">
        <f>C81</f>
        <v>0</v>
      </c>
      <c r="D146" s="118">
        <f>SUM(C146:C146)</f>
        <v>0</v>
      </c>
    </row>
    <row r="147" spans="1:4" ht="16.5" thickBot="1">
      <c r="A147" s="174" t="s">
        <v>156</v>
      </c>
      <c r="B147" s="4" t="s">
        <v>184</v>
      </c>
      <c r="C147" s="118">
        <f>C92</f>
        <v>0</v>
      </c>
      <c r="D147" s="118">
        <f>SUM(C147:C147)</f>
        <v>0</v>
      </c>
    </row>
    <row r="148" spans="1:4" ht="32.25" thickBot="1">
      <c r="A148" s="174" t="s">
        <v>158</v>
      </c>
      <c r="B148" s="4" t="s">
        <v>190</v>
      </c>
      <c r="C148" s="118">
        <f>C122</f>
        <v>0</v>
      </c>
      <c r="D148" s="118">
        <f>SUM(C148:C148)</f>
        <v>0</v>
      </c>
    </row>
    <row r="149" spans="1:4" ht="16.5" thickBot="1">
      <c r="A149" s="174" t="s">
        <v>159</v>
      </c>
      <c r="B149" s="4" t="s">
        <v>202</v>
      </c>
      <c r="C149" s="118" t="e">
        <f>C130</f>
        <v>#DIV/0!</v>
      </c>
      <c r="D149" s="118" t="e">
        <f>SUM(C149:C149)</f>
        <v>#DIV/0!</v>
      </c>
    </row>
    <row r="150" spans="1:4" ht="16.5" thickBot="1">
      <c r="A150" s="326" t="s">
        <v>207</v>
      </c>
      <c r="B150" s="319"/>
      <c r="C150" s="118"/>
      <c r="D150" s="118"/>
    </row>
    <row r="151" spans="1:4" ht="16.5" thickBot="1">
      <c r="A151" s="174" t="s">
        <v>160</v>
      </c>
      <c r="B151" s="4" t="s">
        <v>208</v>
      </c>
      <c r="C151" s="118" t="e">
        <f>D139</f>
        <v>#DIV/0!</v>
      </c>
      <c r="D151" s="118" t="e">
        <f>SUM(C151:C151)</f>
        <v>#DIV/0!</v>
      </c>
    </row>
    <row r="152" spans="1:4" ht="16.5" thickBot="1">
      <c r="A152" s="326" t="s">
        <v>209</v>
      </c>
      <c r="B152" s="319"/>
      <c r="C152" s="119" t="e">
        <f>SUM(C145:C151)</f>
        <v>#DIV/0!</v>
      </c>
      <c r="D152" s="119" t="e">
        <f>SUM(D145:D151)</f>
        <v>#DIV/0!</v>
      </c>
    </row>
    <row r="155" spans="1:6" ht="15.75">
      <c r="A155" s="324" t="s">
        <v>302</v>
      </c>
      <c r="B155" s="324"/>
      <c r="C155" s="324"/>
      <c r="D155" s="324"/>
      <c r="E155" s="324"/>
      <c r="F155" s="324"/>
    </row>
    <row r="156" ht="16.5" thickBot="1"/>
    <row r="157" spans="1:6" ht="32.25" thickBot="1">
      <c r="A157" s="154"/>
      <c r="B157" s="154" t="s">
        <v>290</v>
      </c>
      <c r="C157" s="154" t="s">
        <v>304</v>
      </c>
      <c r="D157" s="154" t="s">
        <v>305</v>
      </c>
      <c r="E157" s="198" t="s">
        <v>303</v>
      </c>
      <c r="F157" s="154" t="s">
        <v>289</v>
      </c>
    </row>
    <row r="158" spans="1:6" ht="16.5" thickBot="1">
      <c r="A158" s="144" t="s">
        <v>293</v>
      </c>
      <c r="B158" s="156" t="str">
        <f>'Geral - Mensal'!$A$23</f>
        <v>Serviços gerais</v>
      </c>
      <c r="C158" s="176" t="e">
        <f>C152</f>
        <v>#DIV/0!</v>
      </c>
      <c r="D158" s="235">
        <v>5</v>
      </c>
      <c r="E158" s="235">
        <v>12</v>
      </c>
      <c r="F158" s="176" t="e">
        <f>C158*D158*E158</f>
        <v>#DIV/0!</v>
      </c>
    </row>
    <row r="159" spans="1:6" ht="16.5" thickBot="1">
      <c r="A159" s="154"/>
      <c r="B159" s="326" t="s">
        <v>24</v>
      </c>
      <c r="C159" s="318"/>
      <c r="D159" s="318"/>
      <c r="E159" s="319"/>
      <c r="F159" s="175" t="e">
        <f>SUM(F158:F158)</f>
        <v>#DIV/0!</v>
      </c>
    </row>
  </sheetData>
  <sheetProtection/>
  <mergeCells count="40">
    <mergeCell ref="A155:F155"/>
    <mergeCell ref="A150:B150"/>
    <mergeCell ref="A152:B152"/>
    <mergeCell ref="B159:E159"/>
    <mergeCell ref="A139:B139"/>
    <mergeCell ref="A142:F142"/>
    <mergeCell ref="A130:B130"/>
    <mergeCell ref="A133:F133"/>
    <mergeCell ref="A122:B122"/>
    <mergeCell ref="A125:F125"/>
    <mergeCell ref="A114:B114"/>
    <mergeCell ref="A117:F117"/>
    <mergeCell ref="A107:B107"/>
    <mergeCell ref="A110:F110"/>
    <mergeCell ref="A92:B92"/>
    <mergeCell ref="A95:F95"/>
    <mergeCell ref="A98:F98"/>
    <mergeCell ref="A81:B81"/>
    <mergeCell ref="A84:F84"/>
    <mergeCell ref="A72:B72"/>
    <mergeCell ref="A75:F75"/>
    <mergeCell ref="A62:B62"/>
    <mergeCell ref="A65:F65"/>
    <mergeCell ref="A48:B48"/>
    <mergeCell ref="A51:F51"/>
    <mergeCell ref="A41:F41"/>
    <mergeCell ref="A43:F43"/>
    <mergeCell ref="A38:B38"/>
    <mergeCell ref="A29:F29"/>
    <mergeCell ref="A1:F1"/>
    <mergeCell ref="A2:F2"/>
    <mergeCell ref="A3:F3"/>
    <mergeCell ref="A4:F4"/>
    <mergeCell ref="A5:F5"/>
    <mergeCell ref="A13:C13"/>
    <mergeCell ref="A21:D21"/>
    <mergeCell ref="A23:B23"/>
    <mergeCell ref="A24:B24"/>
    <mergeCell ref="A25:B25"/>
    <mergeCell ref="A26:B26"/>
  </mergeCells>
  <printOptions/>
  <pageMargins left="0.511811024" right="0.511811024" top="0.787401575" bottom="0.787401575" header="0.31496062" footer="0.31496062"/>
  <pageSetup horizontalDpi="600" verticalDpi="600" orientation="portrait" paperSize="9" scale="65" r:id="rId4"/>
  <rowBreaks count="2" manualBreakCount="2">
    <brk id="62" max="255" man="1"/>
    <brk id="1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Arcangela Silva Casagrande</dc:creator>
  <cp:keywords/>
  <dc:description/>
  <cp:lastModifiedBy>Usuário do Windows</cp:lastModifiedBy>
  <cp:lastPrinted>2019-04-17T18:31:12Z</cp:lastPrinted>
  <dcterms:created xsi:type="dcterms:W3CDTF">2018-01-23T19:35:16Z</dcterms:created>
  <dcterms:modified xsi:type="dcterms:W3CDTF">2019-04-18T11:03:43Z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